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 Balla\Desktop\"/>
    </mc:Choice>
  </mc:AlternateContent>
  <xr:revisionPtr revIDLastSave="0" documentId="8_{21063EAC-4B73-4D87-944F-6DA3953E900B}" xr6:coauthVersionLast="47" xr6:coauthVersionMax="47" xr10:uidLastSave="{00000000-0000-0000-0000-000000000000}"/>
  <bookViews>
    <workbookView xWindow="-120" yWindow="-120" windowWidth="29040" windowHeight="15840" xr2:uid="{24896D2F-773D-43FD-9086-6DBB89DBA2A5}"/>
  </bookViews>
  <sheets>
    <sheet name="Výpočet miery tr. 2023" sheetId="13" r:id="rId1"/>
    <sheet name="Odpady evid. 2023" sheetId="1" r:id="rId2"/>
    <sheet name="BRKO 2023" sheetId="6" r:id="rId3"/>
    <sheet name="BRKO 2023 MESTO" sheetId="22" r:id="rId4"/>
    <sheet name="kovy" sheetId="24" r:id="rId5"/>
    <sheet name="poplatky na skládke MIkona" sheetId="19" r:id="rId6"/>
    <sheet name="fakturácia ole + elektro" sheetId="16" r:id="rId7"/>
    <sheet name="porovn. 20 03 01 r.2019,2020" sheetId="3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13" l="1"/>
  <c r="D64" i="13" s="1"/>
  <c r="AE19" i="1" l="1"/>
  <c r="AF19" i="1"/>
  <c r="AD19" i="1"/>
  <c r="E9" i="6"/>
  <c r="E10" i="6"/>
  <c r="E11" i="6"/>
  <c r="E12" i="6"/>
  <c r="E14" i="6"/>
  <c r="E15" i="6"/>
  <c r="E16" i="6"/>
  <c r="E17" i="6"/>
  <c r="E18" i="6"/>
  <c r="E8" i="6"/>
  <c r="E7" i="6"/>
  <c r="E19" i="6" l="1"/>
  <c r="AC19" i="1"/>
  <c r="K19" i="1"/>
  <c r="B11" i="6"/>
  <c r="F13" i="22"/>
  <c r="C19" i="6"/>
  <c r="B9" i="6" l="1"/>
  <c r="B8" i="6"/>
  <c r="F11" i="22"/>
  <c r="F12" i="22"/>
  <c r="F9" i="22"/>
  <c r="F10" i="22"/>
  <c r="B19" i="6" l="1"/>
  <c r="F22" i="22"/>
  <c r="P19" i="1"/>
  <c r="C19" i="1" l="1"/>
  <c r="C23" i="1" s="1"/>
  <c r="E21" i="22"/>
  <c r="D21" i="22"/>
  <c r="D22" i="22" l="1"/>
  <c r="L27" i="16" l="1"/>
  <c r="N26" i="16"/>
  <c r="N25" i="16"/>
  <c r="U33" i="16"/>
  <c r="W30" i="16"/>
  <c r="W29" i="16"/>
  <c r="L46" i="16"/>
  <c r="L43" i="16"/>
  <c r="L38" i="16"/>
  <c r="L34" i="16"/>
  <c r="N19" i="16"/>
  <c r="L20" i="16"/>
  <c r="N18" i="16"/>
  <c r="L13" i="16"/>
  <c r="N12" i="16"/>
  <c r="N11" i="16"/>
  <c r="N27" i="16" l="1"/>
  <c r="W33" i="16"/>
  <c r="N20" i="16"/>
  <c r="N13" i="16"/>
  <c r="J19" i="6" l="1"/>
  <c r="Y19" i="1"/>
  <c r="V19" i="1"/>
  <c r="S19" i="1"/>
  <c r="R19" i="1"/>
  <c r="H19" i="6" l="1"/>
  <c r="I19" i="1"/>
  <c r="N19" i="6" l="1"/>
  <c r="N6" i="16" l="1"/>
  <c r="N5" i="16"/>
  <c r="N4" i="16"/>
  <c r="N3" i="16"/>
  <c r="L7" i="16"/>
  <c r="N7" i="16" l="1"/>
  <c r="D19" i="6"/>
  <c r="C9" i="16"/>
  <c r="E8" i="16"/>
  <c r="E7" i="16"/>
  <c r="E57" i="13"/>
  <c r="E49" i="13"/>
  <c r="E48" i="13"/>
  <c r="E29" i="13"/>
  <c r="E28" i="13"/>
  <c r="E27" i="13"/>
  <c r="E26" i="13"/>
  <c r="E19" i="13"/>
  <c r="E18" i="13"/>
  <c r="E17" i="13"/>
  <c r="E16" i="13"/>
  <c r="E9" i="16" l="1"/>
  <c r="L19" i="1"/>
  <c r="M19" i="6"/>
  <c r="G19" i="6"/>
  <c r="D12" i="3"/>
  <c r="W19" i="1" l="1"/>
  <c r="AB19" i="1"/>
  <c r="Z19" i="1"/>
  <c r="AA19" i="1"/>
  <c r="X19" i="1"/>
  <c r="U19" i="1"/>
  <c r="T19" i="1"/>
  <c r="N19" i="1" l="1"/>
  <c r="M19" i="1"/>
  <c r="J19" i="1" l="1"/>
  <c r="Q19" i="1" l="1"/>
  <c r="L19" i="6" l="1"/>
  <c r="K19" i="6"/>
  <c r="I19" i="6"/>
  <c r="F19" i="6"/>
  <c r="T28" i="1"/>
  <c r="J21" i="6" l="1"/>
  <c r="F20" i="6"/>
  <c r="J20" i="6"/>
  <c r="C20" i="6"/>
  <c r="H12" i="3"/>
  <c r="H14" i="3" s="1"/>
  <c r="F12" i="3"/>
  <c r="E13" i="3" s="1"/>
  <c r="C21" i="6" l="1"/>
  <c r="O19" i="1"/>
  <c r="H19" i="1"/>
  <c r="G19" i="1"/>
  <c r="F19" i="1"/>
  <c r="E19" i="1"/>
  <c r="D19" i="1"/>
  <c r="D23" i="1" s="1"/>
  <c r="B19" i="1"/>
  <c r="AG19" i="1" l="1"/>
</calcChain>
</file>

<file path=xl/sharedStrings.xml><?xml version="1.0" encoding="utf-8"?>
<sst xmlns="http://schemas.openxmlformats.org/spreadsheetml/2006/main" count="437" uniqueCount="282">
  <si>
    <t>Zmesový
komunálny
odpad</t>
  </si>
  <si>
    <t>Objemný
odpad</t>
  </si>
  <si>
    <t>Drobný
stavebný
odpad</t>
  </si>
  <si>
    <t>Papier</t>
  </si>
  <si>
    <t>Sklo</t>
  </si>
  <si>
    <t>Plasty</t>
  </si>
  <si>
    <t>Kovy</t>
  </si>
  <si>
    <t>20 03 01</t>
  </si>
  <si>
    <t>20 03 07</t>
  </si>
  <si>
    <t>20 03 08</t>
  </si>
  <si>
    <t>20 01 01</t>
  </si>
  <si>
    <t>20 01 02</t>
  </si>
  <si>
    <t>20 01 39</t>
  </si>
  <si>
    <t>20 01 40</t>
  </si>
  <si>
    <t>20 02 01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</si>
  <si>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</si>
  <si>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</si>
  <si>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</si>
  <si>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</si>
  <si>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</si>
  <si>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</si>
  <si>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</si>
  <si>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</si>
  <si>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</si>
  <si>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</si>
  <si>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</si>
  <si>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</si>
  <si>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Spolu:</t>
  </si>
  <si>
    <t>Množstvo v tonách</t>
  </si>
  <si>
    <t>Kovové obaly</t>
  </si>
  <si>
    <t>20 01 03</t>
  </si>
  <si>
    <t>20 01 04</t>
  </si>
  <si>
    <t>ROK 2018</t>
  </si>
  <si>
    <t>Zmesový komunálny odpad:</t>
  </si>
  <si>
    <t>t</t>
  </si>
  <si>
    <t>spolu:</t>
  </si>
  <si>
    <t>VKM-Viac vrstvové kombinované mat. TETRAPAKY</t>
  </si>
  <si>
    <t>z toho</t>
  </si>
  <si>
    <t>Mesto
Dudince</t>
  </si>
  <si>
    <t>Fyzické
osoby
 Dudince</t>
  </si>
  <si>
    <t>Obec 
Terany</t>
  </si>
  <si>
    <t>Obec
H. Moravce</t>
  </si>
  <si>
    <t>Obec 
H. Tesáre</t>
  </si>
  <si>
    <t>Obec 
Lišov</t>
  </si>
  <si>
    <t xml:space="preserve">január </t>
  </si>
  <si>
    <t xml:space="preserve">marec </t>
  </si>
  <si>
    <t xml:space="preserve">apríl </t>
  </si>
  <si>
    <t xml:space="preserve">máj </t>
  </si>
  <si>
    <t xml:space="preserve">júl </t>
  </si>
  <si>
    <t xml:space="preserve">november </t>
  </si>
  <si>
    <t>Do miery triedenia</t>
  </si>
  <si>
    <t>20 02 01 - Bilogicky rozložiteľný odpad v tonách</t>
  </si>
  <si>
    <t>Združenie Hont</t>
  </si>
  <si>
    <t>zb. dvor</t>
  </si>
  <si>
    <t>zb. suroviny</t>
  </si>
  <si>
    <t>Označené na základe zoznamu vytriediteľných zložiek KO, ktoré je možné započítať do čitateľa vzorca</t>
  </si>
  <si>
    <t>Spolu všetkých vytriedených</t>
  </si>
  <si>
    <t>Spolu všetkých vyzbieraných (celkové množstvo KO vzniknutých v obci)</t>
  </si>
  <si>
    <t xml:space="preserve">komunálne odpady inak nešpecifikované </t>
  </si>
  <si>
    <t xml:space="preserve">20 03 99 </t>
  </si>
  <si>
    <t xml:space="preserve">drobný stavebný odpad </t>
  </si>
  <si>
    <t xml:space="preserve">20 03 08 </t>
  </si>
  <si>
    <t xml:space="preserve">objemný odpad </t>
  </si>
  <si>
    <t xml:space="preserve">20 03 07 </t>
  </si>
  <si>
    <t xml:space="preserve">odpad z čistenia kanalizácie </t>
  </si>
  <si>
    <t xml:space="preserve">20 03 06 </t>
  </si>
  <si>
    <t xml:space="preserve">kal zo septikov </t>
  </si>
  <si>
    <t xml:space="preserve">20 03 04 </t>
  </si>
  <si>
    <t xml:space="preserve">odpad z čistenia ulíc </t>
  </si>
  <si>
    <t xml:space="preserve">20 03 03 </t>
  </si>
  <si>
    <t xml:space="preserve">odpad z trhovísk </t>
  </si>
  <si>
    <t xml:space="preserve">20 03 02 </t>
  </si>
  <si>
    <t xml:space="preserve">zmesový komunálny odpad </t>
  </si>
  <si>
    <t xml:space="preserve">20 03 01 </t>
  </si>
  <si>
    <t xml:space="preserve">iné biologicky nerozložiteľné odpady </t>
  </si>
  <si>
    <t xml:space="preserve">20 02 03 </t>
  </si>
  <si>
    <t xml:space="preserve">zemina a kamenivo </t>
  </si>
  <si>
    <t xml:space="preserve">20 02 02 </t>
  </si>
  <si>
    <t xml:space="preserve">biologicky rozložiteľný odpad </t>
  </si>
  <si>
    <t xml:space="preserve">20 02 01 </t>
  </si>
  <si>
    <t xml:space="preserve">odpady inak nešpecifikované </t>
  </si>
  <si>
    <t xml:space="preserve">20 01 99 </t>
  </si>
  <si>
    <t xml:space="preserve">odpady z vymetania komínov </t>
  </si>
  <si>
    <t xml:space="preserve">20 01 41 </t>
  </si>
  <si>
    <t xml:space="preserve">zmiešané kovy </t>
  </si>
  <si>
    <t xml:space="preserve">20 01 40 07 </t>
  </si>
  <si>
    <t xml:space="preserve">cín </t>
  </si>
  <si>
    <t xml:space="preserve">20 01 40 06 </t>
  </si>
  <si>
    <t xml:space="preserve">železo a oceľ </t>
  </si>
  <si>
    <t xml:space="preserve">20 01 40 05 </t>
  </si>
  <si>
    <t xml:space="preserve">zinok </t>
  </si>
  <si>
    <t xml:space="preserve">20 01 40 04 </t>
  </si>
  <si>
    <t xml:space="preserve">olovo </t>
  </si>
  <si>
    <t xml:space="preserve">20 01 40 03 </t>
  </si>
  <si>
    <t xml:space="preserve">hliník </t>
  </si>
  <si>
    <t xml:space="preserve">20 01 40 02 </t>
  </si>
  <si>
    <t xml:space="preserve">meď, bronz, mosadz </t>
  </si>
  <si>
    <t xml:space="preserve">20 01 40 01 </t>
  </si>
  <si>
    <t xml:space="preserve">kovy </t>
  </si>
  <si>
    <t xml:space="preserve">20 01 40 </t>
  </si>
  <si>
    <t xml:space="preserve">plasty </t>
  </si>
  <si>
    <t xml:space="preserve">20 01 39 </t>
  </si>
  <si>
    <t xml:space="preserve">drevo iné ako uvedené v 20 01 37 </t>
  </si>
  <si>
    <t xml:space="preserve">20 01 38 </t>
  </si>
  <si>
    <t xml:space="preserve">drevo obsahujúce nebezpečné látky </t>
  </si>
  <si>
    <t xml:space="preserve">20 01 37 </t>
  </si>
  <si>
    <t xml:space="preserve">vyradené elektrické a elektronické zariadenia iné ako uvedené v 20 01 21, 20 01 23 a 20 01 35 </t>
  </si>
  <si>
    <t xml:space="preserve">20 01 36 </t>
  </si>
  <si>
    <t xml:space="preserve">vyradené elektrické a elektronické zariadenia iné ako uvedené v 20 01 21 a 20 01 23, obsahujúce nebezpečné časti *) </t>
  </si>
  <si>
    <t xml:space="preserve">20 01 35 </t>
  </si>
  <si>
    <t xml:space="preserve">batérie a akumulátory iné ako uvedené v 20 01 33 </t>
  </si>
  <si>
    <t xml:space="preserve">20 01 34 </t>
  </si>
  <si>
    <t xml:space="preserve">batérie a akumulátory uvedené v 16 06 01, 16 06 02, alebo 16 06 03 a netriedené batérie a akumulátory obsahujúce tieto batérie </t>
  </si>
  <si>
    <t xml:space="preserve">20 01 33 </t>
  </si>
  <si>
    <t xml:space="preserve">liečivá iné ako uvedené v 20 01 31 </t>
  </si>
  <si>
    <t xml:space="preserve">20 01 32 </t>
  </si>
  <si>
    <t xml:space="preserve">cytotoxické a cytostatické liečivá </t>
  </si>
  <si>
    <t xml:space="preserve">20 01 31 </t>
  </si>
  <si>
    <t xml:space="preserve">detergenty iné ako uvedené v 20 01 29 </t>
  </si>
  <si>
    <t xml:space="preserve">20 01 30 </t>
  </si>
  <si>
    <t xml:space="preserve">detergenty obsahujúce nebezpečné látky </t>
  </si>
  <si>
    <t xml:space="preserve">20 01 29 </t>
  </si>
  <si>
    <t xml:space="preserve">farby, tlačiarenské farby, lepidlá a živice iné ako uvedené v 20 01 27 </t>
  </si>
  <si>
    <t xml:space="preserve">20 01 28 </t>
  </si>
  <si>
    <t xml:space="preserve">farby, tlačiarenské farby, lepidlá a živice obsahujúce nebezpečné látky </t>
  </si>
  <si>
    <t xml:space="preserve">20 01 27 </t>
  </si>
  <si>
    <t xml:space="preserve">oleje a tuky iné ako uvedené v 20 01 25 </t>
  </si>
  <si>
    <t xml:space="preserve">20 01 26 </t>
  </si>
  <si>
    <t xml:space="preserve">jedlé oleje a tuky </t>
  </si>
  <si>
    <t xml:space="preserve">20 01 25 </t>
  </si>
  <si>
    <t xml:space="preserve">vyradené zariadenia obsahujúce chlórfluórované uhľovodíky </t>
  </si>
  <si>
    <t xml:space="preserve">20 01 23 </t>
  </si>
  <si>
    <t xml:space="preserve">žiarivky a iný odpad obsahujúci ortuť </t>
  </si>
  <si>
    <t xml:space="preserve">20 01 21 </t>
  </si>
  <si>
    <t xml:space="preserve">pesticídy </t>
  </si>
  <si>
    <t xml:space="preserve">20 01 19 </t>
  </si>
  <si>
    <t xml:space="preserve">fotochemické látky </t>
  </si>
  <si>
    <t xml:space="preserve">20 01 17 </t>
  </si>
  <si>
    <t xml:space="preserve">zásady </t>
  </si>
  <si>
    <t xml:space="preserve">20 01 15 </t>
  </si>
  <si>
    <t xml:space="preserve">kyseliny </t>
  </si>
  <si>
    <t xml:space="preserve">20 01 14 </t>
  </si>
  <si>
    <t xml:space="preserve">rozpúšťadlá </t>
  </si>
  <si>
    <t xml:space="preserve">20 01 13 </t>
  </si>
  <si>
    <t xml:space="preserve">textílie </t>
  </si>
  <si>
    <t xml:space="preserve">20 01 11 </t>
  </si>
  <si>
    <t xml:space="preserve">šatstvo </t>
  </si>
  <si>
    <t xml:space="preserve">20 01 10 </t>
  </si>
  <si>
    <t xml:space="preserve">biologicky rozložiteľný kuchynský a reštauračný odpad </t>
  </si>
  <si>
    <t xml:space="preserve">20 01 08 </t>
  </si>
  <si>
    <t>obaly obsahujúce zvyšky nebezpečných látok alebo kontaminované nebezpečnými látkami vrátane prázdnych tlakových nádob </t>
  </si>
  <si>
    <t xml:space="preserve">20 01 05 </t>
  </si>
  <si>
    <t xml:space="preserve">obaly z kovu </t>
  </si>
  <si>
    <t xml:space="preserve">20 01 04 </t>
  </si>
  <si>
    <t xml:space="preserve">viacvrstvové kombinované materiály na báze lepenky (kompozity na báze lepenky) </t>
  </si>
  <si>
    <t xml:space="preserve">20 01 03 </t>
  </si>
  <si>
    <t xml:space="preserve">sklo </t>
  </si>
  <si>
    <t xml:space="preserve">20 01 02 </t>
  </si>
  <si>
    <t xml:space="preserve">papier a lepenka </t>
  </si>
  <si>
    <t xml:space="preserve">20 01 01 </t>
  </si>
  <si>
    <t>Množstvo odpadov v roku 2018 v kg</t>
  </si>
  <si>
    <t xml:space="preserve">ZLOŽKY KOMUNÁLNYCH ODPADOV Z TRIEDENÉHO ZBERU OKREM 15 01 </t>
  </si>
  <si>
    <t xml:space="preserve">20 01 </t>
  </si>
  <si>
    <t>20 01 10</t>
  </si>
  <si>
    <t>Šatstvo</t>
  </si>
  <si>
    <t>Obce spolu:</t>
  </si>
  <si>
    <t>20 01 23</t>
  </si>
  <si>
    <t>20 01 35</t>
  </si>
  <si>
    <t>20 01 36</t>
  </si>
  <si>
    <r>
      <t xml:space="preserve">Vyrad. el.
zar. 
napr.
</t>
    </r>
    <r>
      <rPr>
        <b/>
        <sz val="10"/>
        <color theme="1"/>
        <rFont val="Calibri"/>
        <family val="2"/>
        <charset val="238"/>
        <scheme val="minor"/>
      </rPr>
      <t>chladničky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</si>
  <si>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Vyrad. el.
zar. 
napr.
</t>
    </r>
    <r>
      <rPr>
        <b/>
        <sz val="10"/>
        <color theme="1"/>
        <rFont val="Calibri"/>
        <family val="2"/>
        <charset val="238"/>
        <scheme val="minor"/>
      </rPr>
      <t>televízor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</si>
  <si>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Vyrad. el.
zar. 
napr.
</t>
    </r>
    <r>
      <rPr>
        <b/>
        <sz val="10"/>
        <color theme="1"/>
        <rFont val="Calibri"/>
        <family val="2"/>
        <charset val="238"/>
        <scheme val="minor"/>
      </rPr>
      <t>pračka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</si>
  <si>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Humana</t>
  </si>
  <si>
    <t>20 01 15</t>
  </si>
  <si>
    <t>20 01 19</t>
  </si>
  <si>
    <t>20 01 26</t>
  </si>
  <si>
    <t>20 01 27</t>
  </si>
  <si>
    <t>20 01 33</t>
  </si>
  <si>
    <t>20 01 30</t>
  </si>
  <si>
    <t>20 01 32</t>
  </si>
  <si>
    <t>Msp</t>
  </si>
  <si>
    <t>Detox</t>
  </si>
  <si>
    <t>Zásady</t>
  </si>
  <si>
    <t>Pesticídy</t>
  </si>
  <si>
    <t>Oleje
a tuky</t>
  </si>
  <si>
    <t>Baterie
a akumul.</t>
  </si>
  <si>
    <t>Deter
genty</t>
  </si>
  <si>
    <t>Liečivá</t>
  </si>
  <si>
    <t>MIKONA</t>
  </si>
  <si>
    <t>ROK 2021</t>
  </si>
  <si>
    <r>
      <rPr>
        <b/>
        <sz val="10"/>
        <color theme="1"/>
        <rFont val="Calibri"/>
        <family val="2"/>
        <charset val="238"/>
        <scheme val="minor"/>
      </rPr>
      <t>Biologicky
rozložiteľný
odpad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(Mesto+FO Dud.+ Kúpele)</t>
    </r>
  </si>
  <si>
    <t>r.2021-2019</t>
  </si>
  <si>
    <t>r.2021-2020</t>
  </si>
  <si>
    <t>porovnanie r. 2019, 2020, 2021</t>
  </si>
  <si>
    <t>Dátum zberu</t>
  </si>
  <si>
    <t>Obec 
Sudince</t>
  </si>
  <si>
    <t>Cudzí spolu:</t>
  </si>
  <si>
    <t>INTA</t>
  </si>
  <si>
    <t>Kuchynský odpad</t>
  </si>
  <si>
    <t>Jedlé oleje a tuky</t>
  </si>
  <si>
    <t>20 01 08</t>
  </si>
  <si>
    <t>20 01 25</t>
  </si>
  <si>
    <t>ROK 2020</t>
  </si>
  <si>
    <t>ROK 2019</t>
  </si>
  <si>
    <t>Zmesový komunálny odpad</t>
  </si>
  <si>
    <t>Objemný odpad</t>
  </si>
  <si>
    <t>JC</t>
  </si>
  <si>
    <t>Suma v €</t>
  </si>
  <si>
    <t>množstvo v kg</t>
  </si>
  <si>
    <t xml:space="preserve">Vyzbierané tuky a oleje </t>
  </si>
  <si>
    <t>ROK 2022</t>
  </si>
  <si>
    <t>Dátum odberu</t>
  </si>
  <si>
    <t>materiál</t>
  </si>
  <si>
    <t>kód odpadu</t>
  </si>
  <si>
    <t>Chladničky a mrazničky</t>
  </si>
  <si>
    <t>Práčky</t>
  </si>
  <si>
    <t>Televízory</t>
  </si>
  <si>
    <t>Malé zariadenia</t>
  </si>
  <si>
    <t>Enviropol</t>
  </si>
  <si>
    <t>Obec 
Sudovce</t>
  </si>
  <si>
    <t>Celkové 
množstvo
 v t</t>
  </si>
  <si>
    <t>1 321,435 t</t>
  </si>
  <si>
    <t xml:space="preserve">        1 124,60  t </t>
  </si>
  <si>
    <t>691,065 t</t>
  </si>
  <si>
    <t xml:space="preserve">          616,86  t</t>
  </si>
  <si>
    <t>Miera triedenia</t>
  </si>
  <si>
    <t>Spolu všetky vytriedené</t>
  </si>
  <si>
    <t>Spolu všetky vyzbierané druhy odpadov (KO, DSO, ...)</t>
  </si>
  <si>
    <t>Drobný stavebný odpad</t>
  </si>
  <si>
    <t>Poplatok za zneškodňovanie odpadov na skládke (Mikona):</t>
  </si>
  <si>
    <t>24,00 € /t</t>
  </si>
  <si>
    <t>od 01. 07. 2023</t>
  </si>
  <si>
    <t>Obaly
obsahujúce
zvyšky
nebezp.
Látok</t>
  </si>
  <si>
    <t>20 01 05</t>
  </si>
  <si>
    <t>20 01 13</t>
  </si>
  <si>
    <t>20 01 21</t>
  </si>
  <si>
    <t>Žiarivky 
a iný odpad
obsahujúci
ortuť</t>
  </si>
  <si>
    <t>20 01 28</t>
  </si>
  <si>
    <t>Farby,
tlačiar.
Farby
O</t>
  </si>
  <si>
    <t>Farby,
tlačiar.
Farby
N</t>
  </si>
  <si>
    <t>zber</t>
  </si>
  <si>
    <t>Vyzbieraný elektroodpad - ENVIROPOL</t>
  </si>
  <si>
    <t>SPOLU:</t>
  </si>
  <si>
    <t>N</t>
  </si>
  <si>
    <t>ok</t>
  </si>
  <si>
    <t>20 01 40 01</t>
  </si>
  <si>
    <t>Žilina</t>
  </si>
  <si>
    <t>Zb. suroviny</t>
  </si>
  <si>
    <t>Ignác Tóth</t>
  </si>
  <si>
    <t>Výčapy-Opatovce</t>
  </si>
  <si>
    <t>Krupina</t>
  </si>
  <si>
    <t>Robus s.r.o.</t>
  </si>
  <si>
    <t>20 01 40 02</t>
  </si>
  <si>
    <t>EKO QELET a.s.</t>
  </si>
  <si>
    <t>Martin</t>
  </si>
  <si>
    <t>20 01 40 05</t>
  </si>
  <si>
    <t>KOVOMAT</t>
  </si>
  <si>
    <t>Levice</t>
  </si>
  <si>
    <t>spolu</t>
  </si>
  <si>
    <t>Mesto:</t>
  </si>
  <si>
    <t>Dudince</t>
  </si>
  <si>
    <t>Rok:</t>
  </si>
  <si>
    <t>Výpočet úrovne vytriedenia komunálnych odpadov</t>
  </si>
  <si>
    <t>PaedDr. Dušan Strieborný</t>
  </si>
  <si>
    <t>primátor</t>
  </si>
  <si>
    <r>
      <t xml:space="preserve">Množstvo 
odpadov
 </t>
    </r>
    <r>
      <rPr>
        <b/>
        <i/>
        <sz val="12"/>
        <rFont val="Calibri"/>
        <family val="2"/>
        <charset val="238"/>
        <scheme val="minor"/>
      </rPr>
      <t>v tonách</t>
    </r>
  </si>
  <si>
    <r>
      <t xml:space="preserve">Množstvo odpadov
</t>
    </r>
    <r>
      <rPr>
        <b/>
        <i/>
        <sz val="12"/>
        <rFont val="Calibri"/>
        <family val="2"/>
        <charset val="238"/>
        <scheme val="minor"/>
      </rPr>
      <t xml:space="preserve"> v kg</t>
    </r>
  </si>
  <si>
    <t>ROK 2023</t>
  </si>
  <si>
    <t>Úroveň vytriedenia KO za rok 2023</t>
  </si>
  <si>
    <t xml:space="preserve">ODPADY EVIDENCIA </t>
  </si>
  <si>
    <t>20 01 31</t>
  </si>
  <si>
    <t>cytotoxické a cytostatické liečivá</t>
  </si>
  <si>
    <t>Mesto + Fyzické</t>
  </si>
  <si>
    <t>2 0 2 3</t>
  </si>
  <si>
    <t>SPOLU  VŠETKY</t>
  </si>
  <si>
    <t>20 01 4002</t>
  </si>
  <si>
    <t>20 01 4001</t>
  </si>
  <si>
    <t>20 01 4005</t>
  </si>
  <si>
    <t>Meď, bronz, mosadz</t>
  </si>
  <si>
    <t>Hliník</t>
  </si>
  <si>
    <t>Železo a oceľ</t>
  </si>
  <si>
    <t>V Dudinciach, 27. 02.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</si>
</sst>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,##0.000"/>
    <numFmt numFmtId="166" formatCode="dd/\ mm/\ yyyy"/>
    <numFmt numFmtId="167" formatCode="#,##0.00000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5">
    <xf numFmtId="0" fontId="0" fillId="0" borderId="0" xfId="0"/>
    <xf numFmtId="0" fontId="2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5" xfId="0" applyBorder="1"/>
    <xf numFmtId="0" fontId="4" fillId="0" borderId="0" xfId="0" applyFont="1"/>
    <xf numFmtId="0" fontId="1" fillId="0" borderId="1" xfId="0" applyFont="1" applyBorder="1"/>
    <xf numFmtId="0" fontId="0" fillId="0" borderId="6" xfId="0" applyBorder="1"/>
    <xf numFmtId="0" fontId="0" fillId="0" borderId="7" xfId="0" applyBorder="1"/>
    <xf numFmtId="0" fontId="1" fillId="0" borderId="3" xfId="0" applyFont="1" applyBorder="1"/>
    <xf numFmtId="0" fontId="1" fillId="0" borderId="5" xfId="0" applyFont="1" applyBorder="1"/>
    <xf numFmtId="4" fontId="0" fillId="0" borderId="0" xfId="0" applyNumberForma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/>
    <xf numFmtId="4" fontId="7" fillId="2" borderId="12" xfId="0" applyNumberFormat="1" applyFont="1" applyFill="1" applyBorder="1" applyAlignment="1">
      <alignment horizontal="center"/>
    </xf>
    <xf numFmtId="4" fontId="7" fillId="5" borderId="13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8" fillId="4" borderId="3" xfId="0" applyNumberFormat="1" applyFont="1" applyFill="1" applyBorder="1" applyAlignment="1">
      <alignment horizontal="center"/>
    </xf>
    <xf numFmtId="165" fontId="0" fillId="3" borderId="0" xfId="0" applyNumberFormat="1" applyFill="1"/>
    <xf numFmtId="0" fontId="11" fillId="3" borderId="0" xfId="0" applyFont="1" applyFill="1"/>
    <xf numFmtId="4" fontId="9" fillId="4" borderId="6" xfId="0" applyNumberFormat="1" applyFont="1" applyFill="1" applyBorder="1" applyAlignment="1">
      <alignment horizontal="center"/>
    </xf>
    <xf numFmtId="4" fontId="0" fillId="3" borderId="0" xfId="0" applyNumberFormat="1" applyFill="1"/>
    <xf numFmtId="0" fontId="1" fillId="0" borderId="6" xfId="0" applyFont="1" applyBorder="1"/>
    <xf numFmtId="0" fontId="0" fillId="0" borderId="3" xfId="0" applyBorder="1" applyAlignment="1">
      <alignment horizontal="right"/>
    </xf>
    <xf numFmtId="0" fontId="17" fillId="0" borderId="0" xfId="0" applyFont="1"/>
    <xf numFmtId="2" fontId="0" fillId="3" borderId="0" xfId="0" applyNumberFormat="1" applyFill="1"/>
    <xf numFmtId="0" fontId="6" fillId="13" borderId="8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4" fontId="7" fillId="13" borderId="35" xfId="0" applyNumberFormat="1" applyFont="1" applyFill="1" applyBorder="1" applyAlignment="1">
      <alignment horizontal="center"/>
    </xf>
    <xf numFmtId="4" fontId="7" fillId="13" borderId="36" xfId="0" applyNumberFormat="1" applyFont="1" applyFill="1" applyBorder="1" applyAlignment="1">
      <alignment horizontal="center"/>
    </xf>
    <xf numFmtId="4" fontId="7" fillId="13" borderId="37" xfId="0" applyNumberFormat="1" applyFont="1" applyFill="1" applyBorder="1" applyAlignment="1">
      <alignment horizontal="center"/>
    </xf>
    <xf numFmtId="4" fontId="7" fillId="13" borderId="17" xfId="0" applyNumberFormat="1" applyFont="1" applyFill="1" applyBorder="1" applyAlignment="1">
      <alignment horizontal="center"/>
    </xf>
    <xf numFmtId="0" fontId="1" fillId="0" borderId="0" xfId="0" applyFont="1"/>
    <xf numFmtId="165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right"/>
    </xf>
    <xf numFmtId="4" fontId="6" fillId="16" borderId="4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 vertical="center" wrapText="1"/>
    </xf>
    <xf numFmtId="4" fontId="7" fillId="13" borderId="39" xfId="0" applyNumberFormat="1" applyFont="1" applyFill="1" applyBorder="1" applyAlignment="1">
      <alignment horizontal="center"/>
    </xf>
    <xf numFmtId="4" fontId="7" fillId="13" borderId="13" xfId="0" applyNumberFormat="1" applyFont="1" applyFill="1" applyBorder="1" applyAlignment="1">
      <alignment horizontal="center"/>
    </xf>
    <xf numFmtId="0" fontId="0" fillId="0" borderId="2" xfId="0" applyBorder="1"/>
    <xf numFmtId="0" fontId="1" fillId="17" borderId="2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/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165" fontId="0" fillId="0" borderId="0" xfId="0" applyNumberFormat="1"/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4" fontId="7" fillId="0" borderId="4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6" fillId="13" borderId="0" xfId="0" applyNumberFormat="1" applyFont="1" applyFill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4" fontId="6" fillId="5" borderId="8" xfId="0" applyNumberFormat="1" applyFont="1" applyFill="1" applyBorder="1" applyAlignment="1">
      <alignment horizontal="center"/>
    </xf>
    <xf numFmtId="4" fontId="6" fillId="13" borderId="11" xfId="0" applyNumberFormat="1" applyFont="1" applyFill="1" applyBorder="1" applyAlignment="1">
      <alignment horizontal="center"/>
    </xf>
    <xf numFmtId="4" fontId="6" fillId="13" borderId="25" xfId="0" applyNumberFormat="1" applyFont="1" applyFill="1" applyBorder="1" applyAlignment="1">
      <alignment horizontal="center"/>
    </xf>
    <xf numFmtId="4" fontId="1" fillId="5" borderId="43" xfId="0" applyNumberFormat="1" applyFont="1" applyFill="1" applyBorder="1" applyAlignment="1">
      <alignment horizontal="left"/>
    </xf>
    <xf numFmtId="0" fontId="1" fillId="15" borderId="3" xfId="0" applyFont="1" applyFill="1" applyBorder="1"/>
    <xf numFmtId="0" fontId="19" fillId="7" borderId="3" xfId="0" applyFont="1" applyFill="1" applyBorder="1"/>
    <xf numFmtId="0" fontId="1" fillId="20" borderId="1" xfId="0" applyFont="1" applyFill="1" applyBorder="1" applyAlignment="1">
      <alignment horizontal="center"/>
    </xf>
    <xf numFmtId="10" fontId="0" fillId="0" borderId="0" xfId="0" applyNumberFormat="1"/>
    <xf numFmtId="10" fontId="1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3" fontId="1" fillId="0" borderId="1" xfId="0" applyNumberFormat="1" applyFont="1" applyBorder="1"/>
    <xf numFmtId="0" fontId="5" fillId="0" borderId="0" xfId="0" applyFont="1"/>
    <xf numFmtId="4" fontId="6" fillId="2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0" fontId="6" fillId="0" borderId="3" xfId="0" applyFont="1" applyBorder="1"/>
    <xf numFmtId="165" fontId="10" fillId="0" borderId="0" xfId="0" applyNumberFormat="1" applyFont="1"/>
    <xf numFmtId="167" fontId="0" fillId="0" borderId="0" xfId="0" applyNumberFormat="1"/>
    <xf numFmtId="167" fontId="1" fillId="0" borderId="1" xfId="0" applyNumberFormat="1" applyFont="1" applyBorder="1"/>
    <xf numFmtId="167" fontId="0" fillId="0" borderId="1" xfId="0" applyNumberFormat="1" applyBorder="1"/>
    <xf numFmtId="0" fontId="1" fillId="22" borderId="1" xfId="0" applyFont="1" applyFill="1" applyBorder="1"/>
    <xf numFmtId="167" fontId="1" fillId="22" borderId="1" xfId="0" applyNumberFormat="1" applyFont="1" applyFill="1" applyBorder="1"/>
    <xf numFmtId="167" fontId="0" fillId="22" borderId="1" xfId="0" applyNumberFormat="1" applyFill="1" applyBorder="1"/>
    <xf numFmtId="0" fontId="0" fillId="22" borderId="1" xfId="0" applyFill="1" applyBorder="1"/>
    <xf numFmtId="0" fontId="0" fillId="0" borderId="46" xfId="0" applyBorder="1"/>
    <xf numFmtId="0" fontId="3" fillId="0" borderId="31" xfId="0" applyFont="1" applyBorder="1"/>
    <xf numFmtId="0" fontId="3" fillId="0" borderId="14" xfId="0" applyFont="1" applyBorder="1"/>
    <xf numFmtId="0" fontId="3" fillId="0" borderId="41" xfId="0" applyFont="1" applyBorder="1"/>
    <xf numFmtId="0" fontId="3" fillId="0" borderId="38" xfId="0" applyFont="1" applyBorder="1"/>
    <xf numFmtId="0" fontId="3" fillId="0" borderId="1" xfId="0" applyFont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3" borderId="0" xfId="0" applyFont="1" applyFill="1" applyAlignment="1">
      <alignment horizontal="right"/>
    </xf>
    <xf numFmtId="165" fontId="7" fillId="0" borderId="0" xfId="0" applyNumberFormat="1" applyFont="1"/>
    <xf numFmtId="0" fontId="7" fillId="0" borderId="0" xfId="0" applyFont="1" applyAlignment="1">
      <alignment horizontal="center"/>
    </xf>
    <xf numFmtId="0" fontId="23" fillId="12" borderId="28" xfId="0" applyFont="1" applyFill="1" applyBorder="1" applyAlignment="1">
      <alignment vertical="center" wrapText="1"/>
    </xf>
    <xf numFmtId="0" fontId="23" fillId="12" borderId="27" xfId="0" applyFont="1" applyFill="1" applyBorder="1" applyAlignment="1">
      <alignment vertical="center" wrapText="1"/>
    </xf>
    <xf numFmtId="165" fontId="23" fillId="12" borderId="26" xfId="0" applyNumberFormat="1" applyFont="1" applyFill="1" applyBorder="1" applyAlignment="1">
      <alignment horizontal="center" vertical="center" wrapText="1"/>
    </xf>
    <xf numFmtId="0" fontId="23" fillId="12" borderId="25" xfId="0" applyFont="1" applyFill="1" applyBorder="1" applyAlignment="1">
      <alignment horizontal="center" vertical="center" wrapText="1"/>
    </xf>
    <xf numFmtId="0" fontId="23" fillId="12" borderId="33" xfId="0" applyFont="1" applyFill="1" applyBorder="1" applyAlignment="1">
      <alignment horizontal="center" vertical="center" wrapText="1"/>
    </xf>
    <xf numFmtId="0" fontId="25" fillId="11" borderId="23" xfId="0" applyFont="1" applyFill="1" applyBorder="1" applyAlignment="1">
      <alignment vertical="center" wrapText="1"/>
    </xf>
    <xf numFmtId="0" fontId="25" fillId="11" borderId="24" xfId="0" applyFont="1" applyFill="1" applyBorder="1" applyAlignment="1">
      <alignment vertical="center" wrapText="1"/>
    </xf>
    <xf numFmtId="165" fontId="25" fillId="15" borderId="21" xfId="0" applyNumberFormat="1" applyFont="1" applyFill="1" applyBorder="1" applyAlignment="1">
      <alignment horizontal="center" vertical="center" wrapText="1"/>
    </xf>
    <xf numFmtId="0" fontId="23" fillId="12" borderId="30" xfId="0" applyFont="1" applyFill="1" applyBorder="1" applyAlignment="1">
      <alignment horizontal="center" vertical="center" wrapText="1"/>
    </xf>
    <xf numFmtId="3" fontId="7" fillId="15" borderId="1" xfId="0" applyNumberFormat="1" applyFont="1" applyFill="1" applyBorder="1" applyAlignment="1">
      <alignment horizontal="center"/>
    </xf>
    <xf numFmtId="3" fontId="25" fillId="9" borderId="31" xfId="0" applyNumberFormat="1" applyFont="1" applyFill="1" applyBorder="1" applyAlignment="1">
      <alignment horizontal="center"/>
    </xf>
    <xf numFmtId="3" fontId="7" fillId="15" borderId="1" xfId="0" applyNumberFormat="1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vertical="center" wrapText="1"/>
    </xf>
    <xf numFmtId="0" fontId="25" fillId="3" borderId="24" xfId="0" applyFont="1" applyFill="1" applyBorder="1" applyAlignment="1">
      <alignment vertical="center" wrapText="1"/>
    </xf>
    <xf numFmtId="165" fontId="25" fillId="3" borderId="21" xfId="0" applyNumberFormat="1" applyFont="1" applyFill="1" applyBorder="1" applyAlignment="1">
      <alignment horizontal="center" vertical="center" wrapText="1"/>
    </xf>
    <xf numFmtId="0" fontId="23" fillId="3" borderId="30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 wrapText="1"/>
    </xf>
    <xf numFmtId="0" fontId="25" fillId="0" borderId="24" xfId="0" applyFont="1" applyBorder="1" applyAlignment="1">
      <alignment vertical="center" wrapText="1"/>
    </xf>
    <xf numFmtId="3" fontId="25" fillId="0" borderId="3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25" fillId="9" borderId="31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165" fontId="25" fillId="3" borderId="1" xfId="0" applyNumberFormat="1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/>
    </xf>
    <xf numFmtId="0" fontId="24" fillId="10" borderId="1" xfId="0" applyFont="1" applyFill="1" applyBorder="1"/>
    <xf numFmtId="165" fontId="24" fillId="10" borderId="1" xfId="0" applyNumberFormat="1" applyFont="1" applyFill="1" applyBorder="1" applyAlignment="1">
      <alignment horizontal="center"/>
    </xf>
    <xf numFmtId="3" fontId="23" fillId="10" borderId="3" xfId="0" applyNumberFormat="1" applyFont="1" applyFill="1" applyBorder="1" applyAlignment="1">
      <alignment horizontal="center"/>
    </xf>
    <xf numFmtId="3" fontId="7" fillId="14" borderId="1" xfId="0" applyNumberFormat="1" applyFont="1" applyFill="1" applyBorder="1" applyAlignment="1">
      <alignment horizontal="center"/>
    </xf>
    <xf numFmtId="0" fontId="23" fillId="9" borderId="19" xfId="0" applyFont="1" applyFill="1" applyBorder="1" applyAlignment="1">
      <alignment vertical="center"/>
    </xf>
    <xf numFmtId="0" fontId="23" fillId="9" borderId="18" xfId="0" applyFont="1" applyFill="1" applyBorder="1"/>
    <xf numFmtId="165" fontId="23" fillId="15" borderId="18" xfId="0" applyNumberFormat="1" applyFont="1" applyFill="1" applyBorder="1" applyAlignment="1">
      <alignment horizontal="center"/>
    </xf>
    <xf numFmtId="3" fontId="23" fillId="15" borderId="32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" fontId="1" fillId="0" borderId="0" xfId="0" applyNumberFormat="1" applyFont="1"/>
    <xf numFmtId="0" fontId="1" fillId="23" borderId="1" xfId="0" applyFont="1" applyFill="1" applyBorder="1" applyAlignment="1">
      <alignment horizontal="center"/>
    </xf>
    <xf numFmtId="164" fontId="14" fillId="19" borderId="1" xfId="0" applyNumberFormat="1" applyFont="1" applyFill="1" applyBorder="1" applyAlignment="1">
      <alignment horizontal="center" vertical="center" wrapText="1"/>
    </xf>
    <xf numFmtId="4" fontId="6" fillId="7" borderId="0" xfId="0" applyNumberFormat="1" applyFont="1" applyFill="1" applyAlignment="1">
      <alignment horizontal="center"/>
    </xf>
    <xf numFmtId="4" fontId="6" fillId="22" borderId="8" xfId="0" applyNumberFormat="1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vertical="center" wrapText="1"/>
    </xf>
    <xf numFmtId="4" fontId="7" fillId="9" borderId="35" xfId="0" applyNumberFormat="1" applyFont="1" applyFill="1" applyBorder="1" applyAlignment="1">
      <alignment horizontal="center"/>
    </xf>
    <xf numFmtId="0" fontId="0" fillId="22" borderId="2" xfId="0" applyFill="1" applyBorder="1"/>
    <xf numFmtId="165" fontId="1" fillId="23" borderId="1" xfId="0" applyNumberFormat="1" applyFont="1" applyFill="1" applyBorder="1" applyAlignment="1">
      <alignment horizontal="center" vertical="center"/>
    </xf>
    <xf numFmtId="165" fontId="1" fillId="23" borderId="3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17" fillId="3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165" fontId="1" fillId="20" borderId="1" xfId="0" applyNumberFormat="1" applyFont="1" applyFill="1" applyBorder="1" applyAlignment="1">
      <alignment horizontal="center" vertical="center"/>
    </xf>
    <xf numFmtId="165" fontId="1" fillId="20" borderId="3" xfId="0" applyNumberFormat="1" applyFont="1" applyFill="1" applyBorder="1" applyAlignment="1">
      <alignment horizontal="center" vertical="center"/>
    </xf>
    <xf numFmtId="165" fontId="1" fillId="18" borderId="1" xfId="0" applyNumberFormat="1" applyFont="1" applyFill="1" applyBorder="1" applyAlignment="1">
      <alignment horizontal="center" vertical="center"/>
    </xf>
    <xf numFmtId="165" fontId="1" fillId="18" borderId="3" xfId="0" applyNumberFormat="1" applyFont="1" applyFill="1" applyBorder="1" applyAlignment="1">
      <alignment horizontal="center" vertical="center"/>
    </xf>
    <xf numFmtId="164" fontId="1" fillId="17" borderId="2" xfId="0" applyNumberFormat="1" applyFont="1" applyFill="1" applyBorder="1" applyAlignment="1">
      <alignment horizontal="center" vertical="center"/>
    </xf>
    <xf numFmtId="164" fontId="1" fillId="17" borderId="40" xfId="0" applyNumberFormat="1" applyFont="1" applyFill="1" applyBorder="1" applyAlignment="1">
      <alignment horizontal="center" vertical="center"/>
    </xf>
    <xf numFmtId="164" fontId="1" fillId="17" borderId="0" xfId="0" applyNumberFormat="1" applyFont="1" applyFill="1" applyAlignment="1">
      <alignment horizontal="center" vertical="center"/>
    </xf>
    <xf numFmtId="164" fontId="1" fillId="19" borderId="1" xfId="0" applyNumberFormat="1" applyFont="1" applyFill="1" applyBorder="1" applyAlignment="1">
      <alignment horizontal="center" vertical="center"/>
    </xf>
    <xf numFmtId="164" fontId="1" fillId="19" borderId="3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 vertical="center"/>
    </xf>
    <xf numFmtId="0" fontId="1" fillId="3" borderId="1" xfId="0" applyFont="1" applyFill="1" applyBorder="1"/>
    <xf numFmtId="0" fontId="0" fillId="3" borderId="1" xfId="0" applyFill="1" applyBorder="1"/>
    <xf numFmtId="165" fontId="0" fillId="3" borderId="6" xfId="0" applyNumberFormat="1" applyFill="1" applyBorder="1" applyAlignment="1">
      <alignment horizontal="center" vertical="center"/>
    </xf>
    <xf numFmtId="165" fontId="1" fillId="22" borderId="10" xfId="0" applyNumberFormat="1" applyFont="1" applyFill="1" applyBorder="1"/>
    <xf numFmtId="165" fontId="0" fillId="21" borderId="1" xfId="0" applyNumberFormat="1" applyFill="1" applyBorder="1" applyAlignment="1">
      <alignment horizontal="center"/>
    </xf>
    <xf numFmtId="4" fontId="0" fillId="21" borderId="1" xfId="0" applyNumberFormat="1" applyFill="1" applyBorder="1" applyAlignment="1">
      <alignment horizontal="center"/>
    </xf>
    <xf numFmtId="0" fontId="0" fillId="21" borderId="1" xfId="0" applyFill="1" applyBorder="1" applyAlignment="1">
      <alignment horizontal="center"/>
    </xf>
    <xf numFmtId="0" fontId="0" fillId="21" borderId="1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/>
    </xf>
    <xf numFmtId="165" fontId="0" fillId="15" borderId="1" xfId="0" applyNumberFormat="1" applyFill="1" applyBorder="1" applyAlignment="1">
      <alignment horizontal="center" vertical="center"/>
    </xf>
    <xf numFmtId="165" fontId="0" fillId="15" borderId="0" xfId="0" applyNumberFormat="1" applyFill="1" applyAlignment="1">
      <alignment horizontal="center" vertical="center"/>
    </xf>
    <xf numFmtId="3" fontId="1" fillId="15" borderId="1" xfId="0" applyNumberFormat="1" applyFont="1" applyFill="1" applyBorder="1" applyAlignment="1">
      <alignment horizontal="center"/>
    </xf>
    <xf numFmtId="3" fontId="1" fillId="15" borderId="1" xfId="0" applyNumberFormat="1" applyFont="1" applyFill="1" applyBorder="1" applyAlignment="1">
      <alignment horizontal="right"/>
    </xf>
    <xf numFmtId="0" fontId="11" fillId="15" borderId="1" xfId="0" applyFont="1" applyFill="1" applyBorder="1" applyAlignment="1">
      <alignment horizontal="center" vertical="center" wrapText="1"/>
    </xf>
    <xf numFmtId="165" fontId="26" fillId="15" borderId="1" xfId="0" applyNumberFormat="1" applyFont="1" applyFill="1" applyBorder="1" applyAlignment="1">
      <alignment horizontal="center" vertical="center"/>
    </xf>
    <xf numFmtId="164" fontId="0" fillId="15" borderId="1" xfId="0" applyNumberForma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/>
    </xf>
    <xf numFmtId="165" fontId="0" fillId="15" borderId="3" xfId="0" applyNumberFormat="1" applyFill="1" applyBorder="1" applyAlignment="1">
      <alignment horizontal="center" vertical="center"/>
    </xf>
    <xf numFmtId="165" fontId="0" fillId="15" borderId="6" xfId="0" applyNumberForma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15" fillId="3" borderId="0" xfId="0" applyFont="1" applyFill="1" applyAlignment="1">
      <alignment horizontal="center"/>
    </xf>
    <xf numFmtId="0" fontId="5" fillId="3" borderId="34" xfId="0" applyFont="1" applyFill="1" applyBorder="1" applyAlignment="1">
      <alignment horizontal="center" vertical="center"/>
    </xf>
    <xf numFmtId="0" fontId="14" fillId="9" borderId="0" xfId="0" applyFont="1" applyFill="1" applyAlignment="1">
      <alignment horizontal="center"/>
    </xf>
    <xf numFmtId="0" fontId="13" fillId="8" borderId="6" xfId="0" applyFont="1" applyFill="1" applyBorder="1" applyAlignment="1">
      <alignment horizontal="center" vertical="center" wrapText="1"/>
    </xf>
    <xf numFmtId="0" fontId="13" fillId="8" borderId="46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10" fontId="12" fillId="8" borderId="43" xfId="0" applyNumberFormat="1" applyFont="1" applyFill="1" applyBorder="1" applyAlignment="1">
      <alignment horizontal="center" vertical="center"/>
    </xf>
    <xf numFmtId="10" fontId="12" fillId="8" borderId="0" xfId="0" applyNumberFormat="1" applyFont="1" applyFill="1" applyAlignment="1">
      <alignment horizontal="center" vertical="center"/>
    </xf>
    <xf numFmtId="10" fontId="12" fillId="8" borderId="45" xfId="0" applyNumberFormat="1" applyFont="1" applyFill="1" applyBorder="1" applyAlignment="1">
      <alignment horizontal="center" vertical="center"/>
    </xf>
    <xf numFmtId="10" fontId="12" fillId="8" borderId="31" xfId="0" applyNumberFormat="1" applyFont="1" applyFill="1" applyBorder="1" applyAlignment="1">
      <alignment horizontal="center" vertical="center"/>
    </xf>
    <xf numFmtId="10" fontId="12" fillId="8" borderId="14" xfId="0" applyNumberFormat="1" applyFont="1" applyFill="1" applyBorder="1" applyAlignment="1">
      <alignment horizontal="center" vertical="center"/>
    </xf>
    <xf numFmtId="10" fontId="12" fillId="8" borderId="4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Border="1" applyAlignment="1">
      <alignment horizontal="center"/>
    </xf>
    <xf numFmtId="0" fontId="1" fillId="2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4" fontId="6" fillId="16" borderId="3" xfId="0" applyNumberFormat="1" applyFont="1" applyFill="1" applyBorder="1" applyAlignment="1">
      <alignment horizontal="center"/>
    </xf>
    <xf numFmtId="4" fontId="6" fillId="16" borderId="4" xfId="0" applyNumberFormat="1" applyFont="1" applyFill="1" applyBorder="1" applyAlignment="1">
      <alignment horizontal="center"/>
    </xf>
    <xf numFmtId="4" fontId="6" fillId="16" borderId="5" xfId="0" applyNumberFormat="1" applyFont="1" applyFill="1" applyBorder="1" applyAlignment="1">
      <alignment horizontal="center"/>
    </xf>
    <xf numFmtId="4" fontId="6" fillId="7" borderId="43" xfId="0" applyNumberFormat="1" applyFont="1" applyFill="1" applyBorder="1" applyAlignment="1">
      <alignment horizontal="center"/>
    </xf>
    <xf numFmtId="4" fontId="6" fillId="7" borderId="0" xfId="0" applyNumberFormat="1" applyFont="1" applyFill="1" applyAlignment="1">
      <alignment horizontal="center"/>
    </xf>
    <xf numFmtId="4" fontId="6" fillId="13" borderId="44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>
      <alignment horizontal="center"/>
    </xf>
    <xf numFmtId="0" fontId="6" fillId="6" borderId="17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4" fontId="1" fillId="5" borderId="14" xfId="0" applyNumberFormat="1" applyFont="1" applyFill="1" applyBorder="1" applyAlignment="1">
      <alignment horizontal="center"/>
    </xf>
    <xf numFmtId="4" fontId="1" fillId="5" borderId="41" xfId="0" applyNumberFormat="1" applyFont="1" applyFill="1" applyBorder="1" applyAlignment="1">
      <alignment horizontal="center"/>
    </xf>
    <xf numFmtId="4" fontId="6" fillId="15" borderId="4" xfId="0" applyNumberFormat="1" applyFont="1" applyFill="1" applyBorder="1" applyAlignment="1">
      <alignment horizontal="center"/>
    </xf>
    <xf numFmtId="4" fontId="6" fillId="15" borderId="5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4" fontId="6" fillId="7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62</xdr:row>
      <xdr:rowOff>190500</xdr:rowOff>
    </xdr:from>
    <xdr:to>
      <xdr:col>2</xdr:col>
      <xdr:colOff>4752160</xdr:colOff>
      <xdr:row>68</xdr:row>
      <xdr:rowOff>19051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4DF0291-B1FF-46AA-8E79-99C02EF5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4458950"/>
          <a:ext cx="4494985" cy="1276351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9421E-5AA6-43BB-930D-32A8869209D5}">
  <sheetPr>
    <pageSetUpPr fitToPage="1"/>
  </sheetPr>
  <dimension ref="A1:L76"/>
  <sheetViews>
    <sheetView tabSelected="1" workbookViewId="0">
      <selection activeCell="H1" sqref="H1"/>
    </sheetView>
  </sheetViews>
  <sheetFormatPr defaultRowHeight="15" x14ac:dyDescent="0.25"/>
  <cols>
    <col min="1" max="1" width="10.85546875" customWidth="1"/>
    <col min="2" max="2" width="12.28515625" customWidth="1"/>
    <col min="3" max="3" width="75.5703125" customWidth="1"/>
    <col min="4" max="4" width="16.28515625" style="70" customWidth="1"/>
    <col min="5" max="5" width="0" hidden="1" customWidth="1"/>
    <col min="6" max="6" width="13.140625" style="6" customWidth="1"/>
  </cols>
  <sheetData>
    <row r="1" spans="2:6" ht="21" x14ac:dyDescent="0.35">
      <c r="B1" s="229" t="s">
        <v>262</v>
      </c>
      <c r="C1" s="229"/>
      <c r="D1" s="229"/>
      <c r="E1" s="229"/>
      <c r="F1" s="229"/>
    </row>
    <row r="3" spans="2:6" ht="21" x14ac:dyDescent="0.35">
      <c r="B3" s="131" t="s">
        <v>259</v>
      </c>
      <c r="C3" s="132" t="s">
        <v>260</v>
      </c>
      <c r="D3" s="133" t="s">
        <v>261</v>
      </c>
      <c r="E3" s="131"/>
      <c r="F3" s="132">
        <v>2023</v>
      </c>
    </row>
    <row r="4" spans="2:6" ht="21" x14ac:dyDescent="0.35">
      <c r="B4" s="131"/>
      <c r="C4" s="132"/>
      <c r="D4" s="133"/>
      <c r="E4" s="131"/>
      <c r="F4" s="132"/>
    </row>
    <row r="5" spans="2:6" ht="19.5" thickBot="1" x14ac:dyDescent="0.3">
      <c r="D5" s="230"/>
      <c r="E5" s="230"/>
      <c r="F5" s="230"/>
    </row>
    <row r="6" spans="2:6" ht="51" customHeight="1" thickBot="1" x14ac:dyDescent="0.3">
      <c r="B6" s="136" t="s">
        <v>162</v>
      </c>
      <c r="C6" s="137" t="s">
        <v>161</v>
      </c>
      <c r="D6" s="138" t="s">
        <v>265</v>
      </c>
      <c r="E6" s="139" t="s">
        <v>160</v>
      </c>
      <c r="F6" s="140" t="s">
        <v>266</v>
      </c>
    </row>
    <row r="7" spans="2:6" ht="16.5" thickBot="1" x14ac:dyDescent="0.3">
      <c r="B7" s="141" t="s">
        <v>159</v>
      </c>
      <c r="C7" s="142" t="s">
        <v>158</v>
      </c>
      <c r="D7" s="143">
        <v>38.4</v>
      </c>
      <c r="E7" s="144"/>
      <c r="F7" s="145"/>
    </row>
    <row r="8" spans="2:6" ht="16.5" thickBot="1" x14ac:dyDescent="0.3">
      <c r="B8" s="141" t="s">
        <v>157</v>
      </c>
      <c r="C8" s="142" t="s">
        <v>156</v>
      </c>
      <c r="D8" s="143">
        <v>43.52</v>
      </c>
      <c r="E8" s="146"/>
      <c r="F8" s="145"/>
    </row>
    <row r="9" spans="2:6" ht="32.25" thickBot="1" x14ac:dyDescent="0.3">
      <c r="B9" s="141" t="s">
        <v>155</v>
      </c>
      <c r="C9" s="142" t="s">
        <v>154</v>
      </c>
      <c r="D9" s="143">
        <v>3.5000000000000003E-2</v>
      </c>
      <c r="E9" s="144"/>
      <c r="F9" s="147"/>
    </row>
    <row r="10" spans="2:6" ht="16.5" thickBot="1" x14ac:dyDescent="0.3">
      <c r="B10" s="141" t="s">
        <v>153</v>
      </c>
      <c r="C10" s="142" t="s">
        <v>152</v>
      </c>
      <c r="D10" s="143">
        <v>7.5999999999999998E-2</v>
      </c>
      <c r="E10" s="146"/>
      <c r="F10" s="145"/>
    </row>
    <row r="11" spans="2:6" ht="32.25" thickBot="1" x14ac:dyDescent="0.3">
      <c r="B11" s="148" t="s">
        <v>151</v>
      </c>
      <c r="C11" s="149" t="s">
        <v>150</v>
      </c>
      <c r="D11" s="150">
        <v>0.184</v>
      </c>
      <c r="E11" s="151"/>
      <c r="F11" s="152"/>
    </row>
    <row r="12" spans="2:6" ht="15.75" x14ac:dyDescent="0.25">
      <c r="B12" s="141" t="s">
        <v>149</v>
      </c>
      <c r="C12" s="142" t="s">
        <v>148</v>
      </c>
      <c r="D12" s="143">
        <v>13.114000000000001</v>
      </c>
      <c r="E12" s="146"/>
      <c r="F12" s="145"/>
    </row>
    <row r="13" spans="2:6" ht="15.75" x14ac:dyDescent="0.25">
      <c r="B13" s="141" t="s">
        <v>147</v>
      </c>
      <c r="C13" s="142" t="s">
        <v>146</v>
      </c>
      <c r="D13" s="143">
        <v>0.57999999999999996</v>
      </c>
      <c r="E13" s="146"/>
      <c r="F13" s="145"/>
    </row>
    <row r="14" spans="2:6" ht="16.5" thickBot="1" x14ac:dyDescent="0.3">
      <c r="B14" s="141" t="s">
        <v>145</v>
      </c>
      <c r="C14" s="142" t="s">
        <v>144</v>
      </c>
      <c r="D14" s="143"/>
      <c r="E14" s="146"/>
      <c r="F14" s="145"/>
    </row>
    <row r="15" spans="2:6" ht="16.5" thickBot="1" x14ac:dyDescent="0.3">
      <c r="B15" s="148" t="s">
        <v>143</v>
      </c>
      <c r="C15" s="149" t="s">
        <v>142</v>
      </c>
      <c r="D15" s="143"/>
      <c r="E15" s="151"/>
      <c r="F15" s="145"/>
    </row>
    <row r="16" spans="2:6" ht="15.75" x14ac:dyDescent="0.25">
      <c r="B16" s="153" t="s">
        <v>141</v>
      </c>
      <c r="C16" s="154" t="s">
        <v>140</v>
      </c>
      <c r="D16" s="150"/>
      <c r="E16" s="155">
        <f t="shared" ref="E16:E57" si="0">D16*1000</f>
        <v>0</v>
      </c>
      <c r="F16" s="156"/>
    </row>
    <row r="17" spans="2:12" ht="16.5" thickBot="1" x14ac:dyDescent="0.3">
      <c r="B17" s="153" t="s">
        <v>139</v>
      </c>
      <c r="C17" s="154" t="s">
        <v>138</v>
      </c>
      <c r="D17" s="150"/>
      <c r="E17" s="155">
        <f t="shared" si="0"/>
        <v>0</v>
      </c>
      <c r="F17" s="156"/>
    </row>
    <row r="18" spans="2:12" ht="16.5" thickBot="1" x14ac:dyDescent="0.3">
      <c r="B18" s="148" t="s">
        <v>137</v>
      </c>
      <c r="C18" s="149" t="s">
        <v>136</v>
      </c>
      <c r="D18" s="143"/>
      <c r="E18" s="144">
        <f t="shared" si="0"/>
        <v>0</v>
      </c>
      <c r="F18" s="145"/>
    </row>
    <row r="19" spans="2:12" ht="16.5" thickBot="1" x14ac:dyDescent="0.3">
      <c r="B19" s="153" t="s">
        <v>135</v>
      </c>
      <c r="C19" s="154" t="s">
        <v>134</v>
      </c>
      <c r="D19" s="150"/>
      <c r="E19" s="155">
        <f t="shared" si="0"/>
        <v>0</v>
      </c>
      <c r="F19" s="156"/>
    </row>
    <row r="20" spans="2:12" ht="16.5" thickBot="1" x14ac:dyDescent="0.3">
      <c r="B20" s="141" t="s">
        <v>133</v>
      </c>
      <c r="C20" s="142" t="s">
        <v>132</v>
      </c>
      <c r="D20" s="143">
        <v>2.1999999999999999E-2</v>
      </c>
      <c r="E20" s="144"/>
      <c r="F20" s="145"/>
      <c r="L20" s="48"/>
    </row>
    <row r="21" spans="2:12" ht="16.5" thickBot="1" x14ac:dyDescent="0.3">
      <c r="B21" s="141" t="s">
        <v>131</v>
      </c>
      <c r="C21" s="142" t="s">
        <v>130</v>
      </c>
      <c r="D21" s="143">
        <v>1.294</v>
      </c>
      <c r="E21" s="146"/>
      <c r="F21" s="145"/>
    </row>
    <row r="22" spans="2:12" ht="16.5" thickBot="1" x14ac:dyDescent="0.3">
      <c r="B22" s="141" t="s">
        <v>129</v>
      </c>
      <c r="C22" s="142" t="s">
        <v>128</v>
      </c>
      <c r="D22" s="143">
        <v>0.17399999999999999</v>
      </c>
      <c r="E22" s="144"/>
      <c r="F22" s="145"/>
    </row>
    <row r="23" spans="2:12" ht="16.5" thickBot="1" x14ac:dyDescent="0.3">
      <c r="B23" s="141" t="s">
        <v>127</v>
      </c>
      <c r="C23" s="142" t="s">
        <v>126</v>
      </c>
      <c r="D23" s="143">
        <v>0.129</v>
      </c>
      <c r="E23" s="146"/>
      <c r="F23" s="145"/>
    </row>
    <row r="24" spans="2:12" ht="16.5" thickBot="1" x14ac:dyDescent="0.3">
      <c r="B24" s="148" t="s">
        <v>125</v>
      </c>
      <c r="C24" s="149" t="s">
        <v>124</v>
      </c>
      <c r="D24" s="150">
        <v>0.91</v>
      </c>
      <c r="E24" s="144"/>
      <c r="F24" s="157"/>
    </row>
    <row r="25" spans="2:12" ht="16.5" thickBot="1" x14ac:dyDescent="0.3">
      <c r="B25" s="153" t="s">
        <v>123</v>
      </c>
      <c r="C25" s="154" t="s">
        <v>122</v>
      </c>
      <c r="D25" s="150">
        <v>3.2000000000000001E-2</v>
      </c>
      <c r="E25" s="155"/>
      <c r="F25" s="156"/>
    </row>
    <row r="26" spans="2:12" ht="16.5" thickBot="1" x14ac:dyDescent="0.3">
      <c r="B26" s="148" t="s">
        <v>121</v>
      </c>
      <c r="C26" s="149" t="s">
        <v>120</v>
      </c>
      <c r="D26" s="150"/>
      <c r="E26" s="144">
        <f t="shared" si="0"/>
        <v>0</v>
      </c>
      <c r="F26" s="157"/>
    </row>
    <row r="27" spans="2:12" ht="16.5" thickBot="1" x14ac:dyDescent="0.3">
      <c r="B27" s="153" t="s">
        <v>119</v>
      </c>
      <c r="C27" s="154" t="s">
        <v>118</v>
      </c>
      <c r="D27" s="150"/>
      <c r="E27" s="155">
        <f t="shared" si="0"/>
        <v>0</v>
      </c>
      <c r="F27" s="157"/>
    </row>
    <row r="28" spans="2:12" ht="16.5" thickBot="1" x14ac:dyDescent="0.3">
      <c r="B28" s="148" t="s">
        <v>117</v>
      </c>
      <c r="C28" s="149" t="s">
        <v>116</v>
      </c>
      <c r="D28" s="150">
        <v>2E-3</v>
      </c>
      <c r="E28" s="144">
        <f t="shared" si="0"/>
        <v>2</v>
      </c>
      <c r="F28" s="157"/>
    </row>
    <row r="29" spans="2:12" ht="16.5" thickBot="1" x14ac:dyDescent="0.3">
      <c r="B29" s="153" t="s">
        <v>115</v>
      </c>
      <c r="C29" s="154" t="s">
        <v>114</v>
      </c>
      <c r="D29" s="150"/>
      <c r="E29" s="155">
        <f t="shared" si="0"/>
        <v>0</v>
      </c>
      <c r="F29" s="157"/>
    </row>
    <row r="30" spans="2:12" ht="32.25" thickBot="1" x14ac:dyDescent="0.3">
      <c r="B30" s="141" t="s">
        <v>113</v>
      </c>
      <c r="C30" s="142" t="s">
        <v>112</v>
      </c>
      <c r="D30" s="143">
        <v>0.46800000000000003</v>
      </c>
      <c r="E30" s="144"/>
      <c r="F30" s="147"/>
    </row>
    <row r="31" spans="2:12" ht="15.75" x14ac:dyDescent="0.25">
      <c r="B31" s="141" t="s">
        <v>111</v>
      </c>
      <c r="C31" s="142" t="s">
        <v>110</v>
      </c>
      <c r="D31" s="143"/>
      <c r="E31" s="146"/>
      <c r="F31" s="145"/>
    </row>
    <row r="32" spans="2:12" ht="31.5" x14ac:dyDescent="0.25">
      <c r="B32" s="141" t="s">
        <v>109</v>
      </c>
      <c r="C32" s="142" t="s">
        <v>108</v>
      </c>
      <c r="D32" s="143">
        <v>1.4470000000000001</v>
      </c>
      <c r="E32" s="146"/>
      <c r="F32" s="147"/>
    </row>
    <row r="33" spans="2:9" ht="31.5" x14ac:dyDescent="0.25">
      <c r="B33" s="141" t="s">
        <v>107</v>
      </c>
      <c r="C33" s="142" t="s">
        <v>106</v>
      </c>
      <c r="D33" s="143">
        <v>4.88</v>
      </c>
      <c r="E33" s="146"/>
      <c r="F33" s="147"/>
    </row>
    <row r="34" spans="2:9" ht="15.75" x14ac:dyDescent="0.25">
      <c r="B34" s="148" t="s">
        <v>105</v>
      </c>
      <c r="C34" s="149" t="s">
        <v>104</v>
      </c>
      <c r="D34" s="150"/>
      <c r="E34" s="146"/>
      <c r="F34" s="157"/>
    </row>
    <row r="35" spans="2:9" ht="15.75" x14ac:dyDescent="0.25">
      <c r="B35" s="141" t="s">
        <v>103</v>
      </c>
      <c r="C35" s="142" t="s">
        <v>102</v>
      </c>
      <c r="D35" s="143"/>
      <c r="E35" s="146"/>
      <c r="F35" s="145"/>
    </row>
    <row r="36" spans="2:9" ht="15.75" x14ac:dyDescent="0.25">
      <c r="B36" s="141" t="s">
        <v>101</v>
      </c>
      <c r="C36" s="142" t="s">
        <v>100</v>
      </c>
      <c r="D36" s="143">
        <v>34.107999999999997</v>
      </c>
      <c r="E36" s="146"/>
      <c r="F36" s="145"/>
    </row>
    <row r="37" spans="2:9" ht="15.75" x14ac:dyDescent="0.25">
      <c r="B37" s="141" t="s">
        <v>99</v>
      </c>
      <c r="C37" s="142" t="s">
        <v>98</v>
      </c>
      <c r="D37" s="143">
        <v>24.027999999999999</v>
      </c>
      <c r="E37" s="146"/>
      <c r="F37" s="145"/>
    </row>
    <row r="38" spans="2:9" ht="15.75" x14ac:dyDescent="0.25">
      <c r="B38" s="141" t="s">
        <v>97</v>
      </c>
      <c r="C38" s="142" t="s">
        <v>96</v>
      </c>
      <c r="D38" s="143">
        <v>1.974</v>
      </c>
      <c r="E38" s="146"/>
      <c r="F38" s="145"/>
    </row>
    <row r="39" spans="2:9" ht="15.75" x14ac:dyDescent="0.25">
      <c r="B39" s="141" t="s">
        <v>95</v>
      </c>
      <c r="C39" s="142" t="s">
        <v>94</v>
      </c>
      <c r="D39" s="143">
        <v>0.83599999999999997</v>
      </c>
      <c r="E39" s="158"/>
      <c r="F39" s="145"/>
    </row>
    <row r="40" spans="2:9" ht="15.75" x14ac:dyDescent="0.25">
      <c r="B40" s="141" t="s">
        <v>93</v>
      </c>
      <c r="C40" s="142" t="s">
        <v>92</v>
      </c>
      <c r="D40" s="143"/>
      <c r="E40" s="158"/>
      <c r="F40" s="145"/>
    </row>
    <row r="41" spans="2:9" ht="15.75" x14ac:dyDescent="0.25">
      <c r="B41" s="141" t="s">
        <v>91</v>
      </c>
      <c r="C41" s="142" t="s">
        <v>90</v>
      </c>
      <c r="D41" s="143"/>
      <c r="E41" s="146"/>
      <c r="F41" s="145"/>
    </row>
    <row r="42" spans="2:9" ht="15.75" x14ac:dyDescent="0.25">
      <c r="B42" s="141" t="s">
        <v>89</v>
      </c>
      <c r="C42" s="142" t="s">
        <v>88</v>
      </c>
      <c r="D42" s="143">
        <v>19.231999999999999</v>
      </c>
      <c r="E42" s="158"/>
      <c r="F42" s="145"/>
    </row>
    <row r="43" spans="2:9" ht="15.75" x14ac:dyDescent="0.25">
      <c r="B43" s="141" t="s">
        <v>87</v>
      </c>
      <c r="C43" s="142" t="s">
        <v>86</v>
      </c>
      <c r="D43" s="143"/>
      <c r="E43" s="158"/>
      <c r="F43" s="145"/>
    </row>
    <row r="44" spans="2:9" ht="15.75" x14ac:dyDescent="0.25">
      <c r="B44" s="141" t="s">
        <v>85</v>
      </c>
      <c r="C44" s="142" t="s">
        <v>84</v>
      </c>
      <c r="D44" s="143"/>
      <c r="E44" s="158"/>
      <c r="F44" s="145"/>
    </row>
    <row r="45" spans="2:9" ht="15.75" x14ac:dyDescent="0.25">
      <c r="B45" s="153" t="s">
        <v>83</v>
      </c>
      <c r="C45" s="154" t="s">
        <v>82</v>
      </c>
      <c r="D45" s="150"/>
      <c r="E45" s="155"/>
      <c r="F45" s="156"/>
    </row>
    <row r="46" spans="2:9" ht="15.75" x14ac:dyDescent="0.25">
      <c r="B46" s="148" t="s">
        <v>81</v>
      </c>
      <c r="C46" s="149" t="s">
        <v>80</v>
      </c>
      <c r="D46" s="150"/>
      <c r="E46" s="158"/>
      <c r="F46" s="157"/>
    </row>
    <row r="47" spans="2:9" ht="15.75" x14ac:dyDescent="0.25">
      <c r="B47" s="141" t="s">
        <v>79</v>
      </c>
      <c r="C47" s="142" t="s">
        <v>78</v>
      </c>
      <c r="D47" s="143">
        <v>807.88800000000003</v>
      </c>
      <c r="E47" s="146"/>
      <c r="F47" s="145"/>
      <c r="I47" s="70"/>
    </row>
    <row r="48" spans="2:9" ht="15.75" x14ac:dyDescent="0.25">
      <c r="B48" s="153" t="s">
        <v>77</v>
      </c>
      <c r="C48" s="154" t="s">
        <v>76</v>
      </c>
      <c r="D48" s="150"/>
      <c r="E48" s="158">
        <f t="shared" si="0"/>
        <v>0</v>
      </c>
      <c r="F48" s="156"/>
      <c r="I48" s="70"/>
    </row>
    <row r="49" spans="2:10" ht="15.75" x14ac:dyDescent="0.25">
      <c r="B49" s="153" t="s">
        <v>75</v>
      </c>
      <c r="C49" s="154" t="s">
        <v>74</v>
      </c>
      <c r="D49" s="150"/>
      <c r="E49" s="155">
        <f t="shared" si="0"/>
        <v>0</v>
      </c>
      <c r="F49" s="156"/>
      <c r="I49" s="70"/>
    </row>
    <row r="50" spans="2:10" ht="15.75" x14ac:dyDescent="0.25">
      <c r="B50" s="153" t="s">
        <v>73</v>
      </c>
      <c r="C50" s="154" t="s">
        <v>72</v>
      </c>
      <c r="D50" s="150">
        <v>394.58</v>
      </c>
      <c r="E50" s="158"/>
      <c r="F50" s="156"/>
    </row>
    <row r="51" spans="2:10" ht="15.75" x14ac:dyDescent="0.25">
      <c r="B51" s="153" t="s">
        <v>71</v>
      </c>
      <c r="C51" s="154" t="s">
        <v>70</v>
      </c>
      <c r="D51" s="150"/>
      <c r="E51" s="155"/>
      <c r="F51" s="156"/>
    </row>
    <row r="52" spans="2:10" ht="15.75" x14ac:dyDescent="0.25">
      <c r="B52" s="153" t="s">
        <v>69</v>
      </c>
      <c r="C52" s="154" t="s">
        <v>68</v>
      </c>
      <c r="D52" s="150"/>
      <c r="E52" s="158"/>
      <c r="F52" s="156"/>
    </row>
    <row r="53" spans="2:10" ht="15.75" x14ac:dyDescent="0.25">
      <c r="B53" s="153" t="s">
        <v>67</v>
      </c>
      <c r="C53" s="154" t="s">
        <v>66</v>
      </c>
      <c r="D53" s="150"/>
      <c r="E53" s="155"/>
      <c r="F53" s="156"/>
    </row>
    <row r="54" spans="2:10" ht="15.75" x14ac:dyDescent="0.25">
      <c r="B54" s="153" t="s">
        <v>65</v>
      </c>
      <c r="C54" s="154" t="s">
        <v>64</v>
      </c>
      <c r="D54" s="150"/>
      <c r="E54" s="158"/>
      <c r="F54" s="156"/>
    </row>
    <row r="55" spans="2:10" ht="15.75" x14ac:dyDescent="0.25">
      <c r="B55" s="153" t="s">
        <v>63</v>
      </c>
      <c r="C55" s="154" t="s">
        <v>62</v>
      </c>
      <c r="D55" s="150">
        <v>36.15</v>
      </c>
      <c r="E55" s="155"/>
      <c r="F55" s="156"/>
    </row>
    <row r="56" spans="2:10" ht="15.75" x14ac:dyDescent="0.25">
      <c r="B56" s="153" t="s">
        <v>61</v>
      </c>
      <c r="C56" s="159" t="s">
        <v>60</v>
      </c>
      <c r="D56" s="150">
        <v>46.56</v>
      </c>
      <c r="E56" s="158"/>
      <c r="F56" s="156"/>
      <c r="J56" s="70"/>
    </row>
    <row r="57" spans="2:10" ht="15.75" x14ac:dyDescent="0.25">
      <c r="B57" s="160" t="s">
        <v>59</v>
      </c>
      <c r="C57" s="161" t="s">
        <v>58</v>
      </c>
      <c r="D57" s="162"/>
      <c r="E57" s="155">
        <f t="shared" si="0"/>
        <v>0</v>
      </c>
      <c r="F57" s="156"/>
      <c r="I57" s="70"/>
    </row>
    <row r="58" spans="2:10" ht="15.75" x14ac:dyDescent="0.25">
      <c r="B58" s="163" t="s">
        <v>57</v>
      </c>
      <c r="C58" s="164"/>
      <c r="D58" s="165">
        <f>SUM(D7:D57)</f>
        <v>1470.623</v>
      </c>
      <c r="E58" s="166"/>
      <c r="F58" s="167"/>
      <c r="I58" s="70"/>
    </row>
    <row r="59" spans="2:10" ht="16.5" thickBot="1" x14ac:dyDescent="0.3">
      <c r="B59" s="168" t="s">
        <v>56</v>
      </c>
      <c r="C59" s="169"/>
      <c r="D59" s="170">
        <v>992.20500000000004</v>
      </c>
      <c r="E59" s="171"/>
      <c r="F59" s="145"/>
      <c r="I59" s="70"/>
    </row>
    <row r="60" spans="2:10" x14ac:dyDescent="0.25">
      <c r="D60" s="117">
        <v>100</v>
      </c>
      <c r="I60" s="70"/>
    </row>
    <row r="61" spans="2:10" x14ac:dyDescent="0.25">
      <c r="B61" s="231" t="s">
        <v>55</v>
      </c>
      <c r="C61" s="231"/>
      <c r="D61" s="231"/>
      <c r="E61" s="231"/>
      <c r="F61" s="231"/>
    </row>
    <row r="63" spans="2:10" ht="38.25" customHeight="1" x14ac:dyDescent="0.25">
      <c r="D63" s="232" t="s">
        <v>268</v>
      </c>
      <c r="E63" s="233"/>
      <c r="F63" s="234"/>
    </row>
    <row r="64" spans="2:10" ht="15" customHeight="1" x14ac:dyDescent="0.25">
      <c r="D64" s="235">
        <f>D59/D58</f>
        <v>0.67468345048323053</v>
      </c>
      <c r="E64" s="236"/>
      <c r="F64" s="237"/>
    </row>
    <row r="65" spans="1:7" ht="15.75" customHeight="1" x14ac:dyDescent="0.25">
      <c r="D65" s="238"/>
      <c r="E65" s="239"/>
      <c r="F65" s="240"/>
    </row>
    <row r="70" spans="1:7" ht="15.75" x14ac:dyDescent="0.25">
      <c r="D70" s="134"/>
      <c r="E70" s="19"/>
      <c r="F70" s="135"/>
      <c r="G70" s="19"/>
    </row>
    <row r="71" spans="1:7" ht="15.75" x14ac:dyDescent="0.25">
      <c r="A71" s="19"/>
      <c r="B71" s="19"/>
      <c r="C71" s="19"/>
      <c r="D71" s="228"/>
      <c r="E71" s="228"/>
      <c r="F71" s="228"/>
      <c r="G71" s="228"/>
    </row>
    <row r="72" spans="1:7" ht="15.75" x14ac:dyDescent="0.25">
      <c r="A72" s="19"/>
      <c r="B72" s="241" t="s">
        <v>281</v>
      </c>
      <c r="C72" s="241"/>
      <c r="D72" s="134" t="s">
        <v>263</v>
      </c>
      <c r="E72" s="19"/>
      <c r="F72" s="135"/>
      <c r="G72" s="19"/>
    </row>
    <row r="73" spans="1:7" ht="15.75" x14ac:dyDescent="0.25">
      <c r="A73" s="19"/>
      <c r="B73" s="19"/>
      <c r="C73" s="19"/>
      <c r="D73" s="228" t="s">
        <v>264</v>
      </c>
      <c r="E73" s="228"/>
      <c r="F73" s="228"/>
      <c r="G73" s="19"/>
    </row>
    <row r="74" spans="1:7" ht="15.75" x14ac:dyDescent="0.25">
      <c r="A74" s="19"/>
      <c r="B74" s="19"/>
      <c r="C74" s="19"/>
      <c r="D74" s="134"/>
      <c r="E74" s="19"/>
      <c r="F74" s="135"/>
      <c r="G74" s="19"/>
    </row>
    <row r="75" spans="1:7" ht="15.75" x14ac:dyDescent="0.25">
      <c r="B75" s="19"/>
      <c r="C75" s="19"/>
    </row>
    <row r="76" spans="1:7" ht="15.75" x14ac:dyDescent="0.25">
      <c r="B76" s="19"/>
      <c r="C76" s="19"/>
    </row>
  </sheetData>
  <mergeCells count="8">
    <mergeCell ref="D73:F73"/>
    <mergeCell ref="D71:G71"/>
    <mergeCell ref="B1:F1"/>
    <mergeCell ref="D5:F5"/>
    <mergeCell ref="B61:F61"/>
    <mergeCell ref="D63:F63"/>
    <mergeCell ref="D64:F65"/>
    <mergeCell ref="B72:C72"/>
  </mergeCells>
  <pageMargins left="0.7" right="0.7" top="0.75" bottom="0.75" header="0.3" footer="0.3"/>
  <pageSetup paperSize="9" scale="5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4D70F-D23A-48D7-8B0E-B1C1B450D195}">
  <dimension ref="A1:AH52"/>
  <sheetViews>
    <sheetView workbookViewId="0"/>
  </sheetViews>
  <sheetFormatPr defaultRowHeight="15" x14ac:dyDescent="0.25"/>
  <cols>
    <col min="1" max="1" width="11.85546875" customWidth="1"/>
    <col min="2" max="5" width="9" customWidth="1"/>
    <col min="6" max="6" width="9" style="6" customWidth="1"/>
    <col min="7" max="7" width="9" customWidth="1"/>
    <col min="8" max="9" width="9" style="7" customWidth="1"/>
    <col min="10" max="10" width="9" style="51" customWidth="1"/>
    <col min="11" max="32" width="9" customWidth="1"/>
    <col min="33" max="33" width="12.7109375" customWidth="1"/>
  </cols>
  <sheetData>
    <row r="1" spans="1:33" x14ac:dyDescent="0.25">
      <c r="B1" s="243" t="s">
        <v>269</v>
      </c>
      <c r="C1" s="243"/>
      <c r="D1" s="243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43" t="s">
        <v>269</v>
      </c>
      <c r="Q1" s="243"/>
      <c r="R1" s="243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1:33" x14ac:dyDescent="0.25">
      <c r="K2" s="6" t="s">
        <v>243</v>
      </c>
      <c r="L2" s="244" t="s">
        <v>273</v>
      </c>
      <c r="M2" s="244"/>
      <c r="N2" s="244"/>
      <c r="O2" s="244"/>
      <c r="P2" s="244"/>
      <c r="Q2" s="244"/>
      <c r="R2" s="244"/>
      <c r="S2" s="244"/>
      <c r="T2" s="244"/>
      <c r="U2" s="245"/>
      <c r="V2" s="4" t="s">
        <v>240</v>
      </c>
    </row>
    <row r="3" spans="1:33" x14ac:dyDescent="0.25">
      <c r="A3" s="64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5"/>
      <c r="S3" s="5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46" t="s">
        <v>274</v>
      </c>
    </row>
    <row r="4" spans="1:33" x14ac:dyDescent="0.25">
      <c r="A4" s="7"/>
      <c r="B4" s="187" t="s">
        <v>188</v>
      </c>
      <c r="C4" s="187" t="s">
        <v>188</v>
      </c>
      <c r="D4" s="187" t="s">
        <v>188</v>
      </c>
      <c r="E4" s="187" t="s">
        <v>52</v>
      </c>
      <c r="F4" s="187" t="s">
        <v>52</v>
      </c>
      <c r="G4" s="187" t="s">
        <v>52</v>
      </c>
      <c r="H4" s="187" t="s">
        <v>52</v>
      </c>
      <c r="I4" s="187" t="s">
        <v>197</v>
      </c>
      <c r="J4" s="188" t="s">
        <v>172</v>
      </c>
      <c r="K4" s="187" t="s">
        <v>218</v>
      </c>
      <c r="L4" s="187" t="s">
        <v>197</v>
      </c>
      <c r="M4" s="187" t="s">
        <v>218</v>
      </c>
      <c r="N4" s="187" t="s">
        <v>218</v>
      </c>
      <c r="O4" s="187" t="s">
        <v>53</v>
      </c>
      <c r="P4" s="188" t="s">
        <v>54</v>
      </c>
      <c r="Q4" s="190" t="s">
        <v>180</v>
      </c>
      <c r="R4" s="187" t="s">
        <v>181</v>
      </c>
      <c r="S4" s="187" t="s">
        <v>181</v>
      </c>
      <c r="T4" s="187" t="s">
        <v>181</v>
      </c>
      <c r="U4" s="187" t="s">
        <v>181</v>
      </c>
      <c r="V4" s="187" t="s">
        <v>181</v>
      </c>
      <c r="W4" s="187" t="s">
        <v>181</v>
      </c>
      <c r="X4" s="187" t="s">
        <v>181</v>
      </c>
      <c r="Y4" s="187" t="s">
        <v>181</v>
      </c>
      <c r="Z4" s="187" t="s">
        <v>181</v>
      </c>
      <c r="AA4" s="187" t="s">
        <v>181</v>
      </c>
      <c r="AB4" s="187" t="s">
        <v>181</v>
      </c>
      <c r="AC4" s="189" t="s">
        <v>181</v>
      </c>
      <c r="AD4" s="188" t="s">
        <v>54</v>
      </c>
      <c r="AE4" s="188" t="s">
        <v>54</v>
      </c>
      <c r="AF4" s="188" t="s">
        <v>54</v>
      </c>
      <c r="AG4" s="246"/>
    </row>
    <row r="5" spans="1:33" ht="87.75" customHeight="1" x14ac:dyDescent="0.25">
      <c r="A5" s="1"/>
      <c r="B5" s="2" t="s">
        <v>0</v>
      </c>
      <c r="C5" s="2" t="s">
        <v>1</v>
      </c>
      <c r="D5" s="2" t="s">
        <v>2</v>
      </c>
      <c r="E5" s="215" t="s">
        <v>3</v>
      </c>
      <c r="F5" s="215" t="s">
        <v>4</v>
      </c>
      <c r="G5" s="215" t="s">
        <v>36</v>
      </c>
      <c r="H5" s="215" t="s">
        <v>29</v>
      </c>
      <c r="I5" s="215" t="s">
        <v>198</v>
      </c>
      <c r="J5" s="215" t="s">
        <v>164</v>
      </c>
      <c r="K5" s="215" t="s">
        <v>169</v>
      </c>
      <c r="L5" s="215" t="s">
        <v>199</v>
      </c>
      <c r="M5" s="215" t="s">
        <v>170</v>
      </c>
      <c r="N5" s="215" t="s">
        <v>171</v>
      </c>
      <c r="O5" s="215" t="s">
        <v>5</v>
      </c>
      <c r="P5" s="215" t="s">
        <v>6</v>
      </c>
      <c r="Q5" s="215" t="s">
        <v>190</v>
      </c>
      <c r="R5" s="101" t="s">
        <v>232</v>
      </c>
      <c r="S5" s="101" t="s">
        <v>232</v>
      </c>
      <c r="T5" s="2" t="s">
        <v>182</v>
      </c>
      <c r="U5" s="2" t="s">
        <v>183</v>
      </c>
      <c r="V5" s="221" t="s">
        <v>236</v>
      </c>
      <c r="W5" s="215" t="s">
        <v>184</v>
      </c>
      <c r="X5" s="2" t="s">
        <v>239</v>
      </c>
      <c r="Y5" s="2" t="s">
        <v>238</v>
      </c>
      <c r="Z5" s="215" t="s">
        <v>185</v>
      </c>
      <c r="AA5" s="2" t="s">
        <v>186</v>
      </c>
      <c r="AB5" s="2" t="s">
        <v>187</v>
      </c>
      <c r="AC5" s="204" t="s">
        <v>271</v>
      </c>
      <c r="AD5" s="224" t="s">
        <v>278</v>
      </c>
      <c r="AE5" s="224" t="s">
        <v>279</v>
      </c>
      <c r="AF5" s="224" t="s">
        <v>280</v>
      </c>
      <c r="AG5" s="124"/>
    </row>
    <row r="6" spans="1:33" x14ac:dyDescent="0.25">
      <c r="A6" s="4">
        <v>2023</v>
      </c>
      <c r="B6" s="5" t="s">
        <v>7</v>
      </c>
      <c r="C6" s="5" t="s">
        <v>8</v>
      </c>
      <c r="D6" s="5" t="s">
        <v>9</v>
      </c>
      <c r="E6" s="216" t="s">
        <v>10</v>
      </c>
      <c r="F6" s="216" t="s">
        <v>11</v>
      </c>
      <c r="G6" s="216" t="s">
        <v>30</v>
      </c>
      <c r="H6" s="219" t="s">
        <v>31</v>
      </c>
      <c r="I6" s="219" t="s">
        <v>200</v>
      </c>
      <c r="J6" s="220" t="s">
        <v>163</v>
      </c>
      <c r="K6" s="219" t="s">
        <v>166</v>
      </c>
      <c r="L6" s="219" t="s">
        <v>201</v>
      </c>
      <c r="M6" s="219" t="s">
        <v>167</v>
      </c>
      <c r="N6" s="219" t="s">
        <v>168</v>
      </c>
      <c r="O6" s="216" t="s">
        <v>12</v>
      </c>
      <c r="P6" s="216" t="s">
        <v>13</v>
      </c>
      <c r="Q6" s="216" t="s">
        <v>14</v>
      </c>
      <c r="R6" s="5" t="s">
        <v>233</v>
      </c>
      <c r="S6" s="5" t="s">
        <v>234</v>
      </c>
      <c r="T6" s="5" t="s">
        <v>173</v>
      </c>
      <c r="U6" s="5" t="s">
        <v>174</v>
      </c>
      <c r="V6" s="216" t="s">
        <v>235</v>
      </c>
      <c r="W6" s="216" t="s">
        <v>175</v>
      </c>
      <c r="X6" s="5" t="s">
        <v>176</v>
      </c>
      <c r="Y6" s="5" t="s">
        <v>237</v>
      </c>
      <c r="Z6" s="216" t="s">
        <v>177</v>
      </c>
      <c r="AA6" s="5" t="s">
        <v>178</v>
      </c>
      <c r="AB6" s="5" t="s">
        <v>179</v>
      </c>
      <c r="AC6" s="205" t="s">
        <v>270</v>
      </c>
      <c r="AD6" s="225" t="s">
        <v>276</v>
      </c>
      <c r="AE6" s="225" t="s">
        <v>275</v>
      </c>
      <c r="AF6" s="225" t="s">
        <v>277</v>
      </c>
      <c r="AG6" s="124"/>
    </row>
    <row r="7" spans="1:33" x14ac:dyDescent="0.25">
      <c r="A7" s="61" t="s">
        <v>15</v>
      </c>
      <c r="B7" s="184">
        <v>33.65</v>
      </c>
      <c r="C7" s="184">
        <v>0</v>
      </c>
      <c r="D7" s="184">
        <v>3.92</v>
      </c>
      <c r="E7" s="217">
        <v>0</v>
      </c>
      <c r="F7" s="217">
        <v>0</v>
      </c>
      <c r="G7" s="217">
        <v>0</v>
      </c>
      <c r="H7" s="217">
        <v>0</v>
      </c>
      <c r="I7" s="217">
        <v>1.319</v>
      </c>
      <c r="J7" s="217">
        <v>0.01</v>
      </c>
      <c r="K7" s="217">
        <v>5.0999999999999997E-2</v>
      </c>
      <c r="L7" s="217">
        <v>0</v>
      </c>
      <c r="M7" s="217">
        <v>0.245</v>
      </c>
      <c r="N7" s="217">
        <v>0.74</v>
      </c>
      <c r="O7" s="217">
        <v>0</v>
      </c>
      <c r="P7" s="217">
        <v>0</v>
      </c>
      <c r="Q7" s="217">
        <v>4.5199999999999996</v>
      </c>
      <c r="R7" s="184">
        <v>0</v>
      </c>
      <c r="S7" s="184"/>
      <c r="T7" s="184"/>
      <c r="U7" s="184"/>
      <c r="V7" s="217">
        <v>0</v>
      </c>
      <c r="W7" s="217">
        <v>0</v>
      </c>
      <c r="X7" s="184">
        <v>0</v>
      </c>
      <c r="Y7" s="184">
        <v>0</v>
      </c>
      <c r="Z7" s="217">
        <v>0</v>
      </c>
      <c r="AA7" s="184"/>
      <c r="AB7" s="184"/>
      <c r="AC7" s="206">
        <v>0</v>
      </c>
      <c r="AD7" s="226">
        <v>0</v>
      </c>
      <c r="AE7" s="226">
        <v>0</v>
      </c>
      <c r="AF7" s="226">
        <v>0</v>
      </c>
      <c r="AG7" s="124"/>
    </row>
    <row r="8" spans="1:33" x14ac:dyDescent="0.25">
      <c r="A8" s="61" t="s">
        <v>16</v>
      </c>
      <c r="B8" s="184">
        <v>26.77</v>
      </c>
      <c r="C8" s="184">
        <v>3.08</v>
      </c>
      <c r="D8" s="184">
        <v>5.99</v>
      </c>
      <c r="E8" s="217">
        <v>0</v>
      </c>
      <c r="F8" s="217">
        <v>0</v>
      </c>
      <c r="G8" s="217">
        <v>0</v>
      </c>
      <c r="H8" s="217">
        <v>0</v>
      </c>
      <c r="I8" s="217">
        <v>1.01</v>
      </c>
      <c r="J8" s="217">
        <v>0.04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35.027999999999999</v>
      </c>
      <c r="R8" s="184">
        <v>0</v>
      </c>
      <c r="S8" s="184"/>
      <c r="T8" s="184"/>
      <c r="U8" s="184"/>
      <c r="V8" s="217">
        <v>0</v>
      </c>
      <c r="W8" s="217">
        <v>0</v>
      </c>
      <c r="X8" s="184">
        <v>0</v>
      </c>
      <c r="Y8" s="184">
        <v>0</v>
      </c>
      <c r="Z8" s="217">
        <v>0</v>
      </c>
      <c r="AA8" s="184"/>
      <c r="AB8" s="184"/>
      <c r="AC8" s="206">
        <v>0</v>
      </c>
      <c r="AD8" s="226">
        <v>0</v>
      </c>
      <c r="AE8" s="226">
        <v>0</v>
      </c>
      <c r="AF8" s="226">
        <v>0</v>
      </c>
      <c r="AG8" s="124"/>
    </row>
    <row r="9" spans="1:33" x14ac:dyDescent="0.25">
      <c r="A9" s="61" t="s">
        <v>17</v>
      </c>
      <c r="B9" s="184">
        <v>29.6</v>
      </c>
      <c r="C9" s="184">
        <v>2.42</v>
      </c>
      <c r="D9" s="184">
        <v>9.1</v>
      </c>
      <c r="E9" s="217">
        <v>0</v>
      </c>
      <c r="F9" s="217">
        <v>0</v>
      </c>
      <c r="G9" s="217">
        <v>0</v>
      </c>
      <c r="H9" s="217">
        <v>0</v>
      </c>
      <c r="I9" s="217">
        <v>0.98499999999999999</v>
      </c>
      <c r="J9" s="217">
        <v>0</v>
      </c>
      <c r="K9" s="217">
        <v>0.315</v>
      </c>
      <c r="L9" s="217">
        <v>0</v>
      </c>
      <c r="M9" s="217">
        <v>0</v>
      </c>
      <c r="N9" s="217">
        <v>0.60099999999999998</v>
      </c>
      <c r="O9" s="217">
        <v>0</v>
      </c>
      <c r="P9" s="217">
        <v>0</v>
      </c>
      <c r="Q9" s="217">
        <v>63.02</v>
      </c>
      <c r="R9" s="184">
        <v>0</v>
      </c>
      <c r="S9" s="184"/>
      <c r="T9" s="184"/>
      <c r="U9" s="184"/>
      <c r="V9" s="217">
        <v>0</v>
      </c>
      <c r="W9" s="217">
        <v>0</v>
      </c>
      <c r="X9" s="184">
        <v>0</v>
      </c>
      <c r="Y9" s="184">
        <v>0</v>
      </c>
      <c r="Z9" s="217">
        <v>0</v>
      </c>
      <c r="AA9" s="184"/>
      <c r="AB9" s="184"/>
      <c r="AC9" s="206">
        <v>0</v>
      </c>
      <c r="AD9" s="226">
        <v>0</v>
      </c>
      <c r="AE9" s="226">
        <v>0</v>
      </c>
      <c r="AF9" s="226">
        <v>0</v>
      </c>
      <c r="AG9" s="124"/>
    </row>
    <row r="10" spans="1:33" x14ac:dyDescent="0.25">
      <c r="A10" s="61" t="s">
        <v>18</v>
      </c>
      <c r="B10" s="184">
        <v>28.37</v>
      </c>
      <c r="C10" s="184">
        <v>2.5099999999999998</v>
      </c>
      <c r="D10" s="184">
        <v>4.05</v>
      </c>
      <c r="E10" s="217">
        <v>0</v>
      </c>
      <c r="F10" s="217">
        <v>0</v>
      </c>
      <c r="G10" s="217">
        <v>0</v>
      </c>
      <c r="H10" s="217">
        <v>0</v>
      </c>
      <c r="I10" s="217">
        <v>0.95</v>
      </c>
      <c r="J10" s="217">
        <v>0.04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99.31</v>
      </c>
      <c r="R10" s="184">
        <v>0</v>
      </c>
      <c r="S10" s="184"/>
      <c r="T10" s="184"/>
      <c r="U10" s="184"/>
      <c r="V10" s="217">
        <v>0</v>
      </c>
      <c r="W10" s="217">
        <v>0</v>
      </c>
      <c r="X10" s="184">
        <v>0</v>
      </c>
      <c r="Y10" s="184">
        <v>0</v>
      </c>
      <c r="Z10" s="217">
        <v>0</v>
      </c>
      <c r="AA10" s="184"/>
      <c r="AB10" s="184"/>
      <c r="AC10" s="206">
        <v>0</v>
      </c>
      <c r="AD10" s="226">
        <v>0</v>
      </c>
      <c r="AE10" s="226">
        <v>0</v>
      </c>
      <c r="AF10" s="226">
        <v>0</v>
      </c>
      <c r="AG10" s="124"/>
    </row>
    <row r="11" spans="1:33" x14ac:dyDescent="0.25">
      <c r="A11" s="61" t="s">
        <v>19</v>
      </c>
      <c r="B11" s="184">
        <v>39.76</v>
      </c>
      <c r="C11" s="184">
        <v>1.6</v>
      </c>
      <c r="D11" s="184">
        <v>9.36</v>
      </c>
      <c r="E11" s="217">
        <v>0</v>
      </c>
      <c r="F11" s="217">
        <v>0</v>
      </c>
      <c r="G11" s="217">
        <v>0</v>
      </c>
      <c r="H11" s="217">
        <v>0</v>
      </c>
      <c r="I11" s="217">
        <v>1.38</v>
      </c>
      <c r="J11" s="217">
        <v>0.08</v>
      </c>
      <c r="K11" s="217">
        <v>0.31</v>
      </c>
      <c r="L11" s="217">
        <v>0.112</v>
      </c>
      <c r="M11" s="217">
        <v>0.51700000000000002</v>
      </c>
      <c r="N11" s="217">
        <v>1.0269999999999999</v>
      </c>
      <c r="O11" s="217">
        <v>0</v>
      </c>
      <c r="P11" s="217">
        <v>0</v>
      </c>
      <c r="Q11" s="217">
        <v>154.49</v>
      </c>
      <c r="R11" s="184">
        <v>0.128</v>
      </c>
      <c r="S11" s="184"/>
      <c r="T11" s="184"/>
      <c r="U11" s="184"/>
      <c r="V11" s="217">
        <v>1.2999999999999999E-2</v>
      </c>
      <c r="W11" s="217">
        <v>9.2999999999999999E-2</v>
      </c>
      <c r="X11" s="184">
        <v>0.108</v>
      </c>
      <c r="Y11" s="184">
        <v>3.2000000000000001E-2</v>
      </c>
      <c r="Z11" s="217">
        <v>0</v>
      </c>
      <c r="AA11" s="184"/>
      <c r="AB11" s="184"/>
      <c r="AC11" s="206">
        <v>0</v>
      </c>
      <c r="AD11" s="226">
        <v>0</v>
      </c>
      <c r="AE11" s="226">
        <v>0</v>
      </c>
      <c r="AF11" s="226">
        <v>0</v>
      </c>
      <c r="AG11" s="124"/>
    </row>
    <row r="12" spans="1:33" x14ac:dyDescent="0.25">
      <c r="A12" s="61" t="s">
        <v>20</v>
      </c>
      <c r="B12" s="184">
        <v>33.71</v>
      </c>
      <c r="C12" s="184">
        <v>2.1800000000000002</v>
      </c>
      <c r="D12" s="184">
        <v>2.79</v>
      </c>
      <c r="E12" s="217">
        <v>0</v>
      </c>
      <c r="F12" s="217">
        <v>0</v>
      </c>
      <c r="G12" s="217">
        <v>0</v>
      </c>
      <c r="H12" s="217">
        <v>0</v>
      </c>
      <c r="I12" s="217">
        <v>1.02</v>
      </c>
      <c r="J12" s="217">
        <v>0.05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217">
        <v>0</v>
      </c>
      <c r="Q12" s="217">
        <v>120.07</v>
      </c>
      <c r="R12" s="184">
        <v>0</v>
      </c>
      <c r="S12" s="184"/>
      <c r="T12" s="184"/>
      <c r="U12" s="184"/>
      <c r="V12" s="217">
        <v>0</v>
      </c>
      <c r="W12" s="217">
        <v>0</v>
      </c>
      <c r="X12" s="184">
        <v>0</v>
      </c>
      <c r="Y12" s="184">
        <v>0</v>
      </c>
      <c r="Z12" s="217">
        <v>0</v>
      </c>
      <c r="AA12" s="184"/>
      <c r="AB12" s="184"/>
      <c r="AC12" s="206">
        <v>0</v>
      </c>
      <c r="AD12" s="226">
        <v>0</v>
      </c>
      <c r="AE12" s="226">
        <v>0</v>
      </c>
      <c r="AF12" s="226">
        <v>0</v>
      </c>
      <c r="AG12" s="124"/>
    </row>
    <row r="13" spans="1:33" x14ac:dyDescent="0.25">
      <c r="A13" s="61" t="s">
        <v>21</v>
      </c>
      <c r="B13" s="184">
        <v>42.05</v>
      </c>
      <c r="C13" s="184">
        <v>5.14</v>
      </c>
      <c r="D13" s="184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0.94499999999999995</v>
      </c>
      <c r="J13" s="217">
        <v>0</v>
      </c>
      <c r="K13" s="217">
        <v>0.376</v>
      </c>
      <c r="L13" s="223">
        <v>0</v>
      </c>
      <c r="M13" s="217">
        <v>0</v>
      </c>
      <c r="N13" s="217">
        <v>0.51</v>
      </c>
      <c r="O13" s="217">
        <v>0</v>
      </c>
      <c r="P13" s="217">
        <v>0</v>
      </c>
      <c r="Q13" s="217">
        <v>51.11</v>
      </c>
      <c r="R13" s="184">
        <v>0</v>
      </c>
      <c r="S13" s="184"/>
      <c r="T13" s="184"/>
      <c r="U13" s="184"/>
      <c r="V13" s="217">
        <v>0</v>
      </c>
      <c r="W13" s="217">
        <v>0</v>
      </c>
      <c r="X13" s="184">
        <v>0</v>
      </c>
      <c r="Y13" s="184">
        <v>0</v>
      </c>
      <c r="Z13" s="217">
        <v>0</v>
      </c>
      <c r="AA13" s="184"/>
      <c r="AB13" s="184"/>
      <c r="AC13" s="206">
        <v>0</v>
      </c>
      <c r="AD13" s="226">
        <v>0</v>
      </c>
      <c r="AE13" s="226">
        <v>0</v>
      </c>
      <c r="AF13" s="226">
        <v>0</v>
      </c>
      <c r="AG13" s="124"/>
    </row>
    <row r="14" spans="1:33" x14ac:dyDescent="0.25">
      <c r="A14" s="61" t="s">
        <v>22</v>
      </c>
      <c r="B14" s="184">
        <v>35.92</v>
      </c>
      <c r="C14" s="184">
        <v>2.04</v>
      </c>
      <c r="D14" s="184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1.2350000000000001</v>
      </c>
      <c r="J14" s="217">
        <v>0</v>
      </c>
      <c r="K14" s="217">
        <v>0</v>
      </c>
      <c r="L14" s="223">
        <v>0</v>
      </c>
      <c r="M14" s="217">
        <v>0</v>
      </c>
      <c r="N14" s="217">
        <v>0</v>
      </c>
      <c r="O14" s="217">
        <v>0</v>
      </c>
      <c r="P14" s="217">
        <v>0</v>
      </c>
      <c r="Q14" s="217">
        <v>70.7</v>
      </c>
      <c r="R14" s="184">
        <v>0</v>
      </c>
      <c r="S14" s="184"/>
      <c r="T14" s="184"/>
      <c r="U14" s="184"/>
      <c r="V14" s="217">
        <v>0</v>
      </c>
      <c r="W14" s="217">
        <v>0</v>
      </c>
      <c r="X14" s="184">
        <v>0</v>
      </c>
      <c r="Y14" s="184">
        <v>0</v>
      </c>
      <c r="Z14" s="217">
        <v>0</v>
      </c>
      <c r="AA14" s="184"/>
      <c r="AB14" s="184"/>
      <c r="AC14" s="206">
        <v>0</v>
      </c>
      <c r="AD14" s="226">
        <v>0</v>
      </c>
      <c r="AE14" s="226">
        <v>0</v>
      </c>
      <c r="AF14" s="226">
        <v>0</v>
      </c>
      <c r="AG14" s="124"/>
    </row>
    <row r="15" spans="1:33" x14ac:dyDescent="0.25">
      <c r="A15" s="61" t="s">
        <v>23</v>
      </c>
      <c r="B15" s="184">
        <v>32.11</v>
      </c>
      <c r="C15" s="184">
        <v>6.96</v>
      </c>
      <c r="D15" s="184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1.01</v>
      </c>
      <c r="J15" s="217">
        <v>0.19</v>
      </c>
      <c r="K15" s="217">
        <v>0</v>
      </c>
      <c r="L15" s="223">
        <v>0</v>
      </c>
      <c r="M15" s="217">
        <v>0</v>
      </c>
      <c r="N15" s="217">
        <v>0</v>
      </c>
      <c r="O15" s="217">
        <v>0</v>
      </c>
      <c r="P15" s="217">
        <v>0</v>
      </c>
      <c r="Q15" s="217">
        <v>134.54</v>
      </c>
      <c r="R15" s="184">
        <v>0</v>
      </c>
      <c r="S15" s="184"/>
      <c r="T15" s="184"/>
      <c r="U15" s="184"/>
      <c r="V15" s="217">
        <v>0</v>
      </c>
      <c r="W15" s="217">
        <v>0</v>
      </c>
      <c r="X15" s="184">
        <v>0</v>
      </c>
      <c r="Y15" s="184">
        <v>0</v>
      </c>
      <c r="Z15" s="217">
        <v>0</v>
      </c>
      <c r="AA15" s="184"/>
      <c r="AB15" s="184"/>
      <c r="AC15" s="206">
        <v>0</v>
      </c>
      <c r="AD15" s="226">
        <v>0</v>
      </c>
      <c r="AE15" s="226">
        <v>0</v>
      </c>
      <c r="AF15" s="226">
        <v>0</v>
      </c>
      <c r="AG15" s="124"/>
    </row>
    <row r="16" spans="1:33" x14ac:dyDescent="0.25">
      <c r="A16" s="61" t="s">
        <v>24</v>
      </c>
      <c r="B16" s="184">
        <v>37.51</v>
      </c>
      <c r="C16" s="184">
        <v>8.6300000000000008</v>
      </c>
      <c r="D16" s="184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1.25</v>
      </c>
      <c r="J16" s="217">
        <v>0</v>
      </c>
      <c r="K16" s="217">
        <v>0</v>
      </c>
      <c r="L16" s="223">
        <v>0</v>
      </c>
      <c r="M16" s="217">
        <v>0</v>
      </c>
      <c r="N16" s="217">
        <v>0</v>
      </c>
      <c r="O16" s="217">
        <v>0</v>
      </c>
      <c r="P16" s="217">
        <v>0</v>
      </c>
      <c r="Q16" s="217">
        <v>43.12</v>
      </c>
      <c r="R16" s="184">
        <v>0</v>
      </c>
      <c r="S16" s="184"/>
      <c r="T16" s="184"/>
      <c r="U16" s="184"/>
      <c r="V16" s="217">
        <v>0</v>
      </c>
      <c r="W16" s="217">
        <v>0</v>
      </c>
      <c r="X16" s="184">
        <v>0</v>
      </c>
      <c r="Y16" s="184">
        <v>0</v>
      </c>
      <c r="Z16" s="217">
        <v>0</v>
      </c>
      <c r="AA16" s="184"/>
      <c r="AB16" s="184"/>
      <c r="AC16" s="206">
        <v>0</v>
      </c>
      <c r="AD16" s="226">
        <v>0</v>
      </c>
      <c r="AE16" s="226">
        <v>0</v>
      </c>
      <c r="AF16" s="226">
        <v>0</v>
      </c>
      <c r="AG16" s="124"/>
    </row>
    <row r="17" spans="1:34" x14ac:dyDescent="0.25">
      <c r="A17" s="61" t="s">
        <v>25</v>
      </c>
      <c r="B17" s="184">
        <v>32.299999999999997</v>
      </c>
      <c r="C17" s="184">
        <v>1.59</v>
      </c>
      <c r="D17" s="184">
        <v>11.35</v>
      </c>
      <c r="E17" s="217">
        <v>0</v>
      </c>
      <c r="F17" s="218">
        <v>0</v>
      </c>
      <c r="G17" s="217">
        <v>0</v>
      </c>
      <c r="H17" s="217">
        <v>0</v>
      </c>
      <c r="I17" s="217">
        <v>0.99</v>
      </c>
      <c r="J17" s="217">
        <v>0.13</v>
      </c>
      <c r="K17" s="217">
        <v>0.24199999999999999</v>
      </c>
      <c r="L17" s="223">
        <v>1.2E-2</v>
      </c>
      <c r="M17" s="217">
        <v>0.68500000000000005</v>
      </c>
      <c r="N17" s="217">
        <v>2.0019999999999998</v>
      </c>
      <c r="O17" s="217">
        <v>0</v>
      </c>
      <c r="P17" s="217">
        <v>0</v>
      </c>
      <c r="Q17" s="217">
        <v>31.66</v>
      </c>
      <c r="R17" s="184">
        <v>5.6000000000000001E-2</v>
      </c>
      <c r="S17" s="184"/>
      <c r="T17" s="184"/>
      <c r="U17" s="184"/>
      <c r="V17" s="217">
        <v>8.9999999999999993E-3</v>
      </c>
      <c r="W17" s="217">
        <v>3.5999999999999997E-2</v>
      </c>
      <c r="X17" s="184">
        <v>0.80200000000000005</v>
      </c>
      <c r="Y17" s="184">
        <v>0</v>
      </c>
      <c r="Z17" s="217">
        <v>0</v>
      </c>
      <c r="AA17" s="184"/>
      <c r="AB17" s="184"/>
      <c r="AC17" s="206">
        <v>2E-3</v>
      </c>
      <c r="AD17" s="226">
        <v>0</v>
      </c>
      <c r="AE17" s="226">
        <v>0</v>
      </c>
      <c r="AF17" s="226">
        <v>0</v>
      </c>
      <c r="AG17" s="124"/>
    </row>
    <row r="18" spans="1:34" ht="15.75" thickBot="1" x14ac:dyDescent="0.3">
      <c r="A18" s="61" t="s">
        <v>26</v>
      </c>
      <c r="B18" s="184">
        <v>22.83</v>
      </c>
      <c r="C18" s="184">
        <v>0</v>
      </c>
      <c r="D18" s="184">
        <v>0</v>
      </c>
      <c r="E18" s="217">
        <v>38.4</v>
      </c>
      <c r="F18" s="217">
        <v>43.52</v>
      </c>
      <c r="G18" s="217">
        <v>3.5000000000000003E-2</v>
      </c>
      <c r="H18" s="217">
        <v>7.5999999999999998E-2</v>
      </c>
      <c r="I18" s="217">
        <v>1.02</v>
      </c>
      <c r="J18" s="217">
        <v>0.04</v>
      </c>
      <c r="K18" s="222">
        <v>0</v>
      </c>
      <c r="L18" s="223">
        <v>0.05</v>
      </c>
      <c r="M18" s="222">
        <v>0</v>
      </c>
      <c r="N18" s="222">
        <v>0</v>
      </c>
      <c r="O18" s="217">
        <v>34.107999999999997</v>
      </c>
      <c r="P18" s="222">
        <v>24.027999999999999</v>
      </c>
      <c r="Q18" s="217">
        <v>0.32</v>
      </c>
      <c r="R18" s="186">
        <v>0</v>
      </c>
      <c r="S18" s="185"/>
      <c r="T18" s="185"/>
      <c r="U18" s="185"/>
      <c r="V18" s="222">
        <v>0</v>
      </c>
      <c r="W18" s="222">
        <v>0</v>
      </c>
      <c r="X18" s="184">
        <v>0</v>
      </c>
      <c r="Y18" s="184">
        <v>0</v>
      </c>
      <c r="Z18" s="217">
        <v>0.46800000000000003</v>
      </c>
      <c r="AA18" s="184"/>
      <c r="AB18" s="184"/>
      <c r="AC18" s="209">
        <v>0</v>
      </c>
      <c r="AD18" s="227">
        <v>1.974</v>
      </c>
      <c r="AE18" s="227">
        <v>0.83599999999999997</v>
      </c>
      <c r="AF18" s="227">
        <v>19.231999999999999</v>
      </c>
      <c r="AG18" s="181"/>
    </row>
    <row r="19" spans="1:34" ht="15.75" thickBot="1" x14ac:dyDescent="0.3">
      <c r="A19" s="61" t="s">
        <v>27</v>
      </c>
      <c r="B19" s="202">
        <f>SUM(B7:B18)</f>
        <v>394.58000000000004</v>
      </c>
      <c r="C19" s="202">
        <f>SUM(C7:C18)</f>
        <v>36.150000000000006</v>
      </c>
      <c r="D19" s="202">
        <f>SUM(D7:D18)</f>
        <v>46.56</v>
      </c>
      <c r="E19" s="202">
        <f>SUM(E7:E18)</f>
        <v>38.4</v>
      </c>
      <c r="F19" s="202">
        <f>SUM(F7:F18)</f>
        <v>43.52</v>
      </c>
      <c r="G19" s="202">
        <f t="shared" ref="G19:N19" si="0">SUM(G7:G18)</f>
        <v>3.5000000000000003E-2</v>
      </c>
      <c r="H19" s="202">
        <f t="shared" si="0"/>
        <v>7.5999999999999998E-2</v>
      </c>
      <c r="I19" s="202">
        <f>SUM(I7:I18)</f>
        <v>13.113999999999999</v>
      </c>
      <c r="J19" s="202">
        <f t="shared" si="0"/>
        <v>0.58000000000000007</v>
      </c>
      <c r="K19" s="202">
        <f>SUM(K7:K18)</f>
        <v>1.294</v>
      </c>
      <c r="L19" s="203">
        <f>SUM(L7:L18)</f>
        <v>0.17399999999999999</v>
      </c>
      <c r="M19" s="202">
        <f t="shared" si="0"/>
        <v>1.4470000000000001</v>
      </c>
      <c r="N19" s="202">
        <f t="shared" si="0"/>
        <v>4.88</v>
      </c>
      <c r="O19" s="202">
        <f>SUM(O7:O18)</f>
        <v>34.107999999999997</v>
      </c>
      <c r="P19" s="202">
        <f>SUM(P14:P18)</f>
        <v>24.027999999999999</v>
      </c>
      <c r="Q19" s="202">
        <f t="shared" ref="Q19:AB19" si="1">SUM(Q7:Q18)</f>
        <v>807.88800000000003</v>
      </c>
      <c r="R19" s="202">
        <f>SUM(R7:R18)</f>
        <v>0.184</v>
      </c>
      <c r="S19" s="202">
        <f>SUM(S7:S18)</f>
        <v>0</v>
      </c>
      <c r="T19" s="202">
        <f t="shared" si="1"/>
        <v>0</v>
      </c>
      <c r="U19" s="202">
        <f t="shared" si="1"/>
        <v>0</v>
      </c>
      <c r="V19" s="202">
        <f t="shared" si="1"/>
        <v>2.1999999999999999E-2</v>
      </c>
      <c r="W19" s="202">
        <f t="shared" si="1"/>
        <v>0.129</v>
      </c>
      <c r="X19" s="202">
        <f t="shared" si="1"/>
        <v>0.91</v>
      </c>
      <c r="Y19" s="202">
        <f>SUM(Y7:Y18)</f>
        <v>3.2000000000000001E-2</v>
      </c>
      <c r="Z19" s="202">
        <f t="shared" si="1"/>
        <v>0.46800000000000003</v>
      </c>
      <c r="AA19" s="202">
        <f t="shared" si="1"/>
        <v>0</v>
      </c>
      <c r="AB19" s="202">
        <f t="shared" si="1"/>
        <v>0</v>
      </c>
      <c r="AC19" s="202">
        <f t="shared" ref="AC19" si="2">SUM(AC7:AC18)</f>
        <v>2E-3</v>
      </c>
      <c r="AD19" s="202">
        <f>SUM(AD7:AD18)</f>
        <v>1.974</v>
      </c>
      <c r="AE19" s="202">
        <f>SUM(AE7:AE18)</f>
        <v>0.83599999999999997</v>
      </c>
      <c r="AF19" s="202">
        <f>SUM(AF7:AF18)</f>
        <v>19.231999999999999</v>
      </c>
      <c r="AG19" s="210">
        <f>AC19+AB19+AA19+Z19+Y19+X19+W19+V19+U19+T19+S19+R19+Q19+P19+O19+N19+M19+L19+K19+J19+I19+H19+G19+F19+E19+D19+C19+B19+AD19+AE19+AF19</f>
        <v>1470.623</v>
      </c>
      <c r="AH19" s="70"/>
    </row>
    <row r="20" spans="1:34" ht="14.25" customHeight="1" x14ac:dyDescent="0.25">
      <c r="A20" s="76" t="s">
        <v>28</v>
      </c>
      <c r="B20" s="211" t="s">
        <v>244</v>
      </c>
      <c r="C20" s="211" t="s">
        <v>244</v>
      </c>
      <c r="D20" s="211" t="s">
        <v>244</v>
      </c>
      <c r="E20" s="211" t="s">
        <v>244</v>
      </c>
      <c r="F20" s="211" t="s">
        <v>244</v>
      </c>
      <c r="G20" s="211" t="s">
        <v>244</v>
      </c>
      <c r="H20" s="211" t="s">
        <v>244</v>
      </c>
      <c r="I20" s="211" t="s">
        <v>244</v>
      </c>
      <c r="J20" s="211" t="s">
        <v>244</v>
      </c>
      <c r="K20" s="211" t="s">
        <v>244</v>
      </c>
      <c r="L20" s="211" t="s">
        <v>244</v>
      </c>
      <c r="M20" s="211" t="s">
        <v>244</v>
      </c>
      <c r="N20" s="211" t="s">
        <v>244</v>
      </c>
      <c r="O20" s="211" t="s">
        <v>244</v>
      </c>
      <c r="P20" s="211" t="s">
        <v>244</v>
      </c>
      <c r="Q20" s="211"/>
      <c r="R20" s="212" t="s">
        <v>244</v>
      </c>
      <c r="S20" s="212"/>
      <c r="T20" s="212"/>
      <c r="U20" s="213"/>
      <c r="V20" s="212" t="s">
        <v>244</v>
      </c>
      <c r="W20" s="213" t="s">
        <v>244</v>
      </c>
      <c r="X20" s="213" t="s">
        <v>244</v>
      </c>
      <c r="Y20" s="213" t="s">
        <v>244</v>
      </c>
      <c r="Z20" s="213" t="s">
        <v>244</v>
      </c>
      <c r="AA20" s="213"/>
      <c r="AB20" s="213"/>
      <c r="AC20" s="214" t="s">
        <v>244</v>
      </c>
      <c r="AD20" s="214" t="s">
        <v>244</v>
      </c>
      <c r="AE20" s="214" t="s">
        <v>244</v>
      </c>
      <c r="AF20" s="214" t="s">
        <v>244</v>
      </c>
    </row>
    <row r="21" spans="1:34" x14ac:dyDescent="0.25">
      <c r="B21" s="34"/>
      <c r="C21" s="34"/>
      <c r="D21" s="34"/>
      <c r="E21" s="34"/>
      <c r="F21" s="34"/>
      <c r="G21" s="34"/>
      <c r="H21" s="34"/>
      <c r="I21" s="34"/>
      <c r="J21" s="49"/>
      <c r="K21" s="34"/>
      <c r="L21" s="34"/>
      <c r="M21" s="34"/>
      <c r="N21" s="34"/>
      <c r="O21" s="34"/>
      <c r="P21" s="34"/>
      <c r="Q21" s="34"/>
      <c r="R21" s="37"/>
      <c r="S21" s="37"/>
      <c r="T21" s="37"/>
      <c r="U21" s="7"/>
      <c r="V21" s="37"/>
      <c r="W21" s="7"/>
      <c r="X21" s="7"/>
      <c r="Y21" s="7"/>
      <c r="Z21" s="7"/>
      <c r="AA21" s="7"/>
      <c r="AB21" s="7"/>
    </row>
    <row r="22" spans="1:34" x14ac:dyDescent="0.25">
      <c r="B22" s="34"/>
      <c r="C22" s="34"/>
      <c r="D22" s="34"/>
      <c r="E22" s="34"/>
      <c r="F22" s="34"/>
      <c r="G22" s="34"/>
      <c r="H22" s="34"/>
      <c r="I22" s="34"/>
      <c r="J22" s="49"/>
      <c r="K22" s="34"/>
      <c r="L22" s="34"/>
      <c r="M22" s="34"/>
      <c r="N22" s="34"/>
      <c r="O22" s="34"/>
      <c r="P22" s="34"/>
      <c r="Q22" s="34"/>
      <c r="R22" s="37"/>
      <c r="S22" s="37"/>
      <c r="T22" s="37"/>
      <c r="U22" s="7"/>
      <c r="V22" s="37"/>
      <c r="W22" s="7"/>
      <c r="X22" s="7"/>
      <c r="Y22" s="7"/>
      <c r="Z22" s="7"/>
      <c r="AA22" s="7"/>
      <c r="AB22" s="7"/>
    </row>
    <row r="23" spans="1:34" x14ac:dyDescent="0.25">
      <c r="A23" s="175" t="s">
        <v>267</v>
      </c>
      <c r="B23" s="182">
        <v>394.58</v>
      </c>
      <c r="C23" s="182">
        <f>C19</f>
        <v>36.150000000000006</v>
      </c>
      <c r="D23" s="182">
        <f>D19</f>
        <v>46.56</v>
      </c>
      <c r="E23" s="182">
        <v>38.4</v>
      </c>
      <c r="F23" s="182">
        <v>43.52</v>
      </c>
      <c r="G23" s="182">
        <v>3.5000000000000003E-2</v>
      </c>
      <c r="H23" s="182">
        <v>7.5999999999999998E-2</v>
      </c>
      <c r="I23" s="182">
        <v>13.114000000000001</v>
      </c>
      <c r="J23" s="182">
        <v>0.57999999999999996</v>
      </c>
      <c r="K23" s="182">
        <v>1.294</v>
      </c>
      <c r="L23" s="182">
        <v>0.17399999999999999</v>
      </c>
      <c r="M23" s="182">
        <v>1.4470000000000001</v>
      </c>
      <c r="N23" s="182">
        <v>4.88</v>
      </c>
      <c r="O23" s="182">
        <v>34.107999999999997</v>
      </c>
      <c r="P23" s="182">
        <v>24.027999999999999</v>
      </c>
      <c r="Q23" s="182">
        <v>807.88800000000003</v>
      </c>
      <c r="R23" s="182">
        <v>0.184</v>
      </c>
      <c r="S23" s="182"/>
      <c r="T23" s="182"/>
      <c r="U23" s="182"/>
      <c r="V23" s="182">
        <v>2.1999999999999999E-2</v>
      </c>
      <c r="W23" s="182">
        <v>0.129</v>
      </c>
      <c r="X23" s="182">
        <v>0.91</v>
      </c>
      <c r="Y23" s="182">
        <v>3.2000000000000001E-2</v>
      </c>
      <c r="Z23" s="182">
        <v>0.46800000000000003</v>
      </c>
      <c r="AA23" s="182"/>
      <c r="AB23" s="183"/>
      <c r="AC23" s="183">
        <v>2E-3</v>
      </c>
      <c r="AD23" s="183">
        <v>1.974</v>
      </c>
      <c r="AE23" s="183">
        <v>0.83599999999999997</v>
      </c>
      <c r="AF23" s="183">
        <v>19.231999999999999</v>
      </c>
      <c r="AG23" s="3"/>
    </row>
    <row r="24" spans="1:34" x14ac:dyDescent="0.25">
      <c r="A24" s="172" t="s">
        <v>210</v>
      </c>
      <c r="B24" s="191">
        <v>374.22</v>
      </c>
      <c r="C24" s="191">
        <v>44.44</v>
      </c>
      <c r="D24" s="191">
        <v>57.82</v>
      </c>
      <c r="E24" s="191">
        <v>43.61</v>
      </c>
      <c r="F24" s="191">
        <v>47.91</v>
      </c>
      <c r="G24" s="191">
        <v>0.1</v>
      </c>
      <c r="H24" s="191">
        <v>0.11899999999999999</v>
      </c>
      <c r="I24" s="191">
        <v>12.563000000000001</v>
      </c>
      <c r="J24" s="191">
        <v>1.1000000000000001</v>
      </c>
      <c r="K24" s="191">
        <v>1.8460000000000001</v>
      </c>
      <c r="L24" s="191">
        <v>0.49399999999999999</v>
      </c>
      <c r="M24" s="191">
        <v>1.196</v>
      </c>
      <c r="N24" s="191">
        <v>1.1679999999999999</v>
      </c>
      <c r="O24" s="191">
        <v>33.195</v>
      </c>
      <c r="P24" s="191">
        <v>76.679000000000002</v>
      </c>
      <c r="Q24" s="191">
        <v>645.98</v>
      </c>
      <c r="R24" s="191">
        <v>0.127</v>
      </c>
      <c r="S24" s="191">
        <v>0.1</v>
      </c>
      <c r="T24" s="191">
        <v>0</v>
      </c>
      <c r="U24" s="191">
        <v>0</v>
      </c>
      <c r="V24" s="191">
        <v>5.0000000000000001E-3</v>
      </c>
      <c r="W24" s="191">
        <v>0.1</v>
      </c>
      <c r="X24" s="191">
        <v>0.2</v>
      </c>
      <c r="Y24" s="191">
        <v>0.1</v>
      </c>
      <c r="Z24" s="191">
        <v>0.65</v>
      </c>
      <c r="AA24" s="191">
        <v>0</v>
      </c>
      <c r="AB24" s="192">
        <v>0</v>
      </c>
      <c r="AC24" s="192">
        <v>0</v>
      </c>
      <c r="AD24" s="192"/>
      <c r="AE24" s="192"/>
      <c r="AF24" s="192"/>
      <c r="AG24" s="3"/>
    </row>
    <row r="25" spans="1:34" x14ac:dyDescent="0.25">
      <c r="A25" s="97" t="s">
        <v>189</v>
      </c>
      <c r="B25" s="193">
        <v>343.53</v>
      </c>
      <c r="C25" s="193">
        <v>33.130000000000003</v>
      </c>
      <c r="D25" s="193">
        <v>39.9</v>
      </c>
      <c r="E25" s="193">
        <v>54.143000000000001</v>
      </c>
      <c r="F25" s="193">
        <v>31.58</v>
      </c>
      <c r="G25" s="193">
        <v>0.22600000000000001</v>
      </c>
      <c r="H25" s="193">
        <v>0.35</v>
      </c>
      <c r="I25" s="193">
        <v>4.6100000000000003</v>
      </c>
      <c r="J25" s="193">
        <v>1.23</v>
      </c>
      <c r="K25" s="193">
        <v>5.0000000000000001E-3</v>
      </c>
      <c r="L25" s="193">
        <v>2.5910000000000002</v>
      </c>
      <c r="M25" s="193">
        <v>0.17899999999999999</v>
      </c>
      <c r="N25" s="193">
        <v>1.4999999999999999E-2</v>
      </c>
      <c r="O25" s="193">
        <v>29.5</v>
      </c>
      <c r="P25" s="193">
        <v>7.8E-2</v>
      </c>
      <c r="Q25" s="193">
        <v>2.7040000000000002</v>
      </c>
      <c r="R25" s="193"/>
      <c r="S25" s="193"/>
      <c r="T25" s="193">
        <v>3.073</v>
      </c>
      <c r="U25" s="193">
        <v>4.68</v>
      </c>
      <c r="V25" s="193"/>
      <c r="W25" s="193">
        <v>29.495000000000001</v>
      </c>
      <c r="X25" s="193">
        <v>41.244999999999997</v>
      </c>
      <c r="Y25" s="193"/>
      <c r="Z25" s="193">
        <v>491.46</v>
      </c>
      <c r="AA25" s="193">
        <v>0</v>
      </c>
      <c r="AB25" s="194">
        <v>0</v>
      </c>
      <c r="AC25" s="194">
        <v>0</v>
      </c>
      <c r="AD25" s="194"/>
      <c r="AE25" s="194"/>
      <c r="AF25" s="194"/>
      <c r="AG25" s="3"/>
    </row>
    <row r="26" spans="1:34" x14ac:dyDescent="0.25">
      <c r="A26" s="59" t="s">
        <v>202</v>
      </c>
      <c r="B26" s="195">
        <v>403.47</v>
      </c>
      <c r="C26" s="195">
        <v>23.13</v>
      </c>
      <c r="D26" s="195">
        <v>80.959999999999994</v>
      </c>
      <c r="E26" s="195">
        <v>26.626999999999999</v>
      </c>
      <c r="F26" s="195">
        <v>18.687999999999999</v>
      </c>
      <c r="G26" s="195">
        <v>7.8E-2</v>
      </c>
      <c r="H26" s="195">
        <v>0.184</v>
      </c>
      <c r="I26" s="195">
        <v>0</v>
      </c>
      <c r="J26" s="195">
        <v>1.5</v>
      </c>
      <c r="K26" s="195">
        <v>1.9330000000000001</v>
      </c>
      <c r="L26" s="195">
        <v>0</v>
      </c>
      <c r="M26" s="195">
        <v>3.3559999999999999</v>
      </c>
      <c r="N26" s="195">
        <v>5.0970000000000004</v>
      </c>
      <c r="O26" s="195">
        <v>22.625</v>
      </c>
      <c r="P26" s="195">
        <v>10.36</v>
      </c>
      <c r="Q26" s="195">
        <v>524.94000000000005</v>
      </c>
      <c r="R26" s="195"/>
      <c r="S26" s="195"/>
      <c r="T26" s="195">
        <v>0.14499999999999999</v>
      </c>
      <c r="U26" s="195">
        <v>1.4999999999999999E-2</v>
      </c>
      <c r="V26" s="195"/>
      <c r="W26" s="195">
        <v>8.4000000000000005E-2</v>
      </c>
      <c r="X26" s="195">
        <v>1.37</v>
      </c>
      <c r="Y26" s="195"/>
      <c r="Z26" s="195">
        <v>0.02</v>
      </c>
      <c r="AA26" s="195">
        <v>0.03</v>
      </c>
      <c r="AB26" s="196">
        <v>6.0000000000000001E-3</v>
      </c>
      <c r="AC26" s="196">
        <v>0</v>
      </c>
      <c r="AD26" s="196"/>
      <c r="AE26" s="196"/>
      <c r="AF26" s="196"/>
      <c r="AG26" s="3"/>
    </row>
    <row r="27" spans="1:34" x14ac:dyDescent="0.25">
      <c r="A27" s="57" t="s">
        <v>203</v>
      </c>
      <c r="B27" s="197">
        <v>487.53</v>
      </c>
      <c r="C27" s="197">
        <v>34.28</v>
      </c>
      <c r="D27" s="197">
        <v>108.56</v>
      </c>
      <c r="E27" s="197">
        <v>29.446999999999999</v>
      </c>
      <c r="F27" s="197">
        <v>11.37</v>
      </c>
      <c r="G27" s="197">
        <v>0.18</v>
      </c>
      <c r="H27" s="198">
        <v>0.34100000000000003</v>
      </c>
      <c r="I27" s="198"/>
      <c r="J27" s="198"/>
      <c r="K27" s="198">
        <v>1.85</v>
      </c>
      <c r="L27" s="198"/>
      <c r="M27" s="198">
        <v>2.75</v>
      </c>
      <c r="N27" s="198">
        <v>1.78</v>
      </c>
      <c r="O27" s="198">
        <v>17.321999999999999</v>
      </c>
      <c r="P27" s="198">
        <v>9.5</v>
      </c>
      <c r="Q27" s="198">
        <v>616.52</v>
      </c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3"/>
    </row>
    <row r="28" spans="1:34" x14ac:dyDescent="0.25">
      <c r="A28" s="58" t="s">
        <v>32</v>
      </c>
      <c r="B28" s="176">
        <v>525.21</v>
      </c>
      <c r="C28" s="176">
        <v>42.59</v>
      </c>
      <c r="D28" s="176">
        <v>157.81</v>
      </c>
      <c r="E28" s="176">
        <v>36.26</v>
      </c>
      <c r="F28" s="176">
        <v>12.38</v>
      </c>
      <c r="G28" s="176">
        <v>0.24</v>
      </c>
      <c r="H28" s="176">
        <v>0.38</v>
      </c>
      <c r="I28" s="176"/>
      <c r="J28" s="176"/>
      <c r="K28" s="176"/>
      <c r="L28" s="176"/>
      <c r="M28" s="176"/>
      <c r="N28" s="176"/>
      <c r="O28" s="176">
        <v>16.100000000000001</v>
      </c>
      <c r="P28" s="176">
        <v>4.66</v>
      </c>
      <c r="Q28" s="176">
        <v>359</v>
      </c>
      <c r="R28" s="200"/>
      <c r="S28" s="200"/>
      <c r="T28" s="200">
        <f>SUM(B28:Q28)</f>
        <v>1154.6300000000001</v>
      </c>
      <c r="U28" s="200"/>
      <c r="V28" s="200"/>
      <c r="W28" s="200"/>
      <c r="X28" s="200"/>
      <c r="Y28" s="200"/>
      <c r="Z28" s="200"/>
      <c r="AA28" s="200"/>
      <c r="AB28" s="200"/>
      <c r="AC28" s="201"/>
      <c r="AD28" s="201"/>
      <c r="AE28" s="201"/>
      <c r="AF28" s="201"/>
      <c r="AG28" s="3"/>
    </row>
    <row r="29" spans="1:34" x14ac:dyDescent="0.25">
      <c r="F29"/>
      <c r="J29" s="50"/>
      <c r="K29" s="7"/>
      <c r="L29" s="7"/>
      <c r="M29" s="7"/>
      <c r="N29" s="7"/>
    </row>
    <row r="30" spans="1:34" x14ac:dyDescent="0.25">
      <c r="F30"/>
      <c r="J30" s="50"/>
      <c r="K30" s="7"/>
      <c r="L30" s="7"/>
      <c r="M30" s="7"/>
      <c r="N30" s="7"/>
    </row>
    <row r="31" spans="1:34" x14ac:dyDescent="0.25">
      <c r="F31"/>
      <c r="J31" s="50"/>
      <c r="K31" s="7"/>
      <c r="L31" s="7"/>
      <c r="M31" s="7"/>
      <c r="N31" s="7"/>
      <c r="T31" s="70"/>
    </row>
    <row r="33" spans="2:20" x14ac:dyDescent="0.25">
      <c r="D33" s="242"/>
      <c r="E33" s="242"/>
      <c r="F33" s="242"/>
      <c r="G33" s="64"/>
      <c r="H33" s="64"/>
      <c r="I33" s="64"/>
      <c r="T33" s="70"/>
    </row>
    <row r="40" spans="2:20" x14ac:dyDescent="0.25">
      <c r="O40" s="48"/>
      <c r="P40" s="48"/>
      <c r="Q40" s="48"/>
    </row>
    <row r="41" spans="2:20" x14ac:dyDescent="0.25">
      <c r="O41" s="48"/>
      <c r="P41" s="48"/>
      <c r="Q41" s="48"/>
    </row>
    <row r="42" spans="2:20" x14ac:dyDescent="0.25">
      <c r="O42" s="48"/>
      <c r="P42" s="48"/>
      <c r="Q42" s="48"/>
    </row>
    <row r="43" spans="2:20" x14ac:dyDescent="0.25">
      <c r="O43" s="48"/>
      <c r="P43" s="48"/>
      <c r="Q43" s="48"/>
    </row>
    <row r="44" spans="2:20" x14ac:dyDescent="0.25">
      <c r="O44" s="48"/>
      <c r="P44" s="48"/>
      <c r="Q44" s="48"/>
    </row>
    <row r="45" spans="2:20" x14ac:dyDescent="0.25">
      <c r="O45" s="48"/>
      <c r="P45" s="48"/>
      <c r="Q45" s="48"/>
    </row>
    <row r="46" spans="2:20" x14ac:dyDescent="0.25">
      <c r="O46" s="48"/>
      <c r="P46" s="48"/>
      <c r="Q46" s="48"/>
    </row>
    <row r="47" spans="2:20" x14ac:dyDescent="0.25">
      <c r="O47" s="48"/>
      <c r="P47" s="48"/>
      <c r="Q47" s="48"/>
    </row>
    <row r="48" spans="2:20" x14ac:dyDescent="0.25">
      <c r="B48" s="173"/>
      <c r="C48" s="173"/>
      <c r="D48" s="173"/>
    </row>
    <row r="49" spans="2:4" x14ac:dyDescent="0.25">
      <c r="B49" s="37"/>
      <c r="C49" s="37"/>
      <c r="D49" s="37"/>
    </row>
    <row r="52" spans="2:4" x14ac:dyDescent="0.25">
      <c r="B52" s="174"/>
      <c r="C52" s="174"/>
      <c r="D52" s="174"/>
    </row>
  </sheetData>
  <mergeCells count="5">
    <mergeCell ref="D33:F33"/>
    <mergeCell ref="B1:D1"/>
    <mergeCell ref="P1:R1"/>
    <mergeCell ref="L2:U2"/>
    <mergeCell ref="AG3:AG4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D03FD-CC4C-4596-84D6-755D94943169}">
  <dimension ref="A2:O23"/>
  <sheetViews>
    <sheetView workbookViewId="0"/>
  </sheetViews>
  <sheetFormatPr defaultRowHeight="15" x14ac:dyDescent="0.25"/>
  <cols>
    <col min="1" max="1" width="12.140625" customWidth="1"/>
    <col min="2" max="2" width="10.85546875" customWidth="1"/>
    <col min="3" max="3" width="10" bestFit="1" customWidth="1"/>
    <col min="4" max="5" width="10.7109375" customWidth="1"/>
    <col min="6" max="7" width="9.28515625" bestFit="1" customWidth="1"/>
    <col min="8" max="8" width="9.28515625" customWidth="1"/>
    <col min="9" max="10" width="10.85546875" customWidth="1"/>
    <col min="11" max="11" width="9.28515625" bestFit="1" customWidth="1"/>
    <col min="12" max="12" width="10" bestFit="1" customWidth="1"/>
    <col min="13" max="13" width="10" customWidth="1"/>
    <col min="14" max="14" width="10.5703125" customWidth="1"/>
  </cols>
  <sheetData>
    <row r="2" spans="1:15" ht="18.75" x14ac:dyDescent="0.3">
      <c r="A2" s="247" t="s">
        <v>51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83"/>
    </row>
    <row r="3" spans="1:15" ht="18.75" x14ac:dyDescent="0.3">
      <c r="A3" s="247" t="s">
        <v>267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83"/>
    </row>
    <row r="4" spans="1:15" ht="15.75" x14ac:dyDescent="0.25">
      <c r="A4" s="18"/>
      <c r="B4" s="18"/>
      <c r="C4" s="18"/>
      <c r="D4" s="18"/>
      <c r="E4" s="18"/>
      <c r="F4" s="19"/>
      <c r="G4" s="19"/>
      <c r="H4" s="19"/>
      <c r="I4" s="19"/>
      <c r="J4" s="19"/>
      <c r="K4" s="19"/>
    </row>
    <row r="5" spans="1:15" ht="16.5" thickBot="1" x14ac:dyDescent="0.3">
      <c r="A5" s="19"/>
      <c r="B5" s="19"/>
      <c r="C5" s="255" t="s">
        <v>37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84"/>
    </row>
    <row r="6" spans="1:15" ht="48" thickBot="1" x14ac:dyDescent="0.3">
      <c r="A6" s="20"/>
      <c r="B6" s="21" t="s">
        <v>220</v>
      </c>
      <c r="C6" s="22" t="s">
        <v>38</v>
      </c>
      <c r="D6" s="23" t="s">
        <v>39</v>
      </c>
      <c r="E6" s="179" t="s">
        <v>272</v>
      </c>
      <c r="F6" s="42"/>
      <c r="G6" s="43"/>
      <c r="H6" s="53"/>
      <c r="I6" s="26" t="s">
        <v>40</v>
      </c>
      <c r="J6" s="24" t="s">
        <v>41</v>
      </c>
      <c r="K6" s="25" t="s">
        <v>42</v>
      </c>
      <c r="L6" s="26" t="s">
        <v>43</v>
      </c>
      <c r="M6" s="26" t="s">
        <v>195</v>
      </c>
      <c r="N6" s="26" t="s">
        <v>219</v>
      </c>
    </row>
    <row r="7" spans="1:15" ht="16.5" thickBot="1" x14ac:dyDescent="0.3">
      <c r="A7" s="27" t="s">
        <v>44</v>
      </c>
      <c r="B7" s="33">
        <v>4.5199999999999996</v>
      </c>
      <c r="C7" s="28">
        <v>4.5199999999999996</v>
      </c>
      <c r="D7" s="29">
        <v>0</v>
      </c>
      <c r="E7" s="180">
        <f>C7+D7</f>
        <v>4.5199999999999996</v>
      </c>
      <c r="F7" s="44">
        <v>0</v>
      </c>
      <c r="G7" s="45">
        <v>0</v>
      </c>
      <c r="H7" s="54">
        <v>0</v>
      </c>
      <c r="I7" s="32">
        <v>0</v>
      </c>
      <c r="J7" s="30">
        <v>0</v>
      </c>
      <c r="K7" s="31">
        <v>0</v>
      </c>
      <c r="L7" s="32">
        <v>0</v>
      </c>
      <c r="M7" s="32">
        <v>0</v>
      </c>
      <c r="N7" s="32">
        <v>0</v>
      </c>
    </row>
    <row r="8" spans="1:15" ht="16.5" thickBot="1" x14ac:dyDescent="0.3">
      <c r="A8" s="27" t="s">
        <v>16</v>
      </c>
      <c r="B8" s="33">
        <f>C8+D8</f>
        <v>15.58</v>
      </c>
      <c r="C8" s="28">
        <v>15.26</v>
      </c>
      <c r="D8" s="29">
        <v>0.32</v>
      </c>
      <c r="E8" s="180">
        <f>C8+D8</f>
        <v>15.58</v>
      </c>
      <c r="F8" s="44">
        <v>0</v>
      </c>
      <c r="G8" s="46">
        <v>0</v>
      </c>
      <c r="H8" s="55">
        <v>0</v>
      </c>
      <c r="I8" s="32">
        <v>0</v>
      </c>
      <c r="J8" s="30">
        <v>0</v>
      </c>
      <c r="K8" s="31">
        <v>0</v>
      </c>
      <c r="L8" s="32">
        <v>0</v>
      </c>
      <c r="M8" s="32">
        <v>0</v>
      </c>
      <c r="N8" s="32">
        <v>0</v>
      </c>
    </row>
    <row r="9" spans="1:15" ht="16.5" thickBot="1" x14ac:dyDescent="0.3">
      <c r="A9" s="27" t="s">
        <v>45</v>
      </c>
      <c r="B9" s="33">
        <f>C9+D9</f>
        <v>21.52</v>
      </c>
      <c r="C9" s="28">
        <v>20.96</v>
      </c>
      <c r="D9" s="29">
        <v>0.56000000000000005</v>
      </c>
      <c r="E9" s="180">
        <f t="shared" ref="E9:E18" si="0">C9+D9</f>
        <v>21.52</v>
      </c>
      <c r="F9" s="44">
        <v>0</v>
      </c>
      <c r="G9" s="46">
        <v>0</v>
      </c>
      <c r="H9" s="55">
        <v>0</v>
      </c>
      <c r="I9" s="32">
        <v>0</v>
      </c>
      <c r="J9" s="32">
        <v>0</v>
      </c>
      <c r="K9" s="31">
        <v>0.22</v>
      </c>
      <c r="L9" s="32">
        <v>0</v>
      </c>
      <c r="M9" s="32">
        <v>0</v>
      </c>
      <c r="N9" s="32">
        <v>0</v>
      </c>
    </row>
    <row r="10" spans="1:15" ht="16.5" thickBot="1" x14ac:dyDescent="0.3">
      <c r="A10" s="27" t="s">
        <v>46</v>
      </c>
      <c r="B10" s="33">
        <v>38.380000000000003</v>
      </c>
      <c r="C10" s="28">
        <v>37.04</v>
      </c>
      <c r="D10" s="29">
        <v>0</v>
      </c>
      <c r="E10" s="180">
        <f t="shared" si="0"/>
        <v>37.04</v>
      </c>
      <c r="F10" s="44">
        <v>0</v>
      </c>
      <c r="G10" s="46">
        <v>0</v>
      </c>
      <c r="H10" s="55">
        <v>0</v>
      </c>
      <c r="I10" s="32">
        <v>0</v>
      </c>
      <c r="J10" s="31">
        <v>0</v>
      </c>
      <c r="K10" s="31">
        <v>1.34</v>
      </c>
      <c r="L10" s="31">
        <v>0</v>
      </c>
      <c r="M10" s="31">
        <v>0</v>
      </c>
      <c r="N10" s="31">
        <v>0</v>
      </c>
    </row>
    <row r="11" spans="1:15" ht="16.5" thickBot="1" x14ac:dyDescent="0.3">
      <c r="A11" s="27" t="s">
        <v>47</v>
      </c>
      <c r="B11" s="33">
        <f>C11+D11+F11+G11+H11+I11+J11+K11+L11+M11+N11</f>
        <v>97.76</v>
      </c>
      <c r="C11" s="28">
        <v>90.52</v>
      </c>
      <c r="D11" s="29">
        <v>1.7</v>
      </c>
      <c r="E11" s="180">
        <f t="shared" si="0"/>
        <v>92.22</v>
      </c>
      <c r="F11" s="44">
        <v>0</v>
      </c>
      <c r="G11" s="46">
        <v>0</v>
      </c>
      <c r="H11" s="55">
        <v>0</v>
      </c>
      <c r="I11" s="32">
        <v>0</v>
      </c>
      <c r="J11" s="30">
        <v>0</v>
      </c>
      <c r="K11" s="31">
        <v>4.78</v>
      </c>
      <c r="L11" s="32">
        <v>0</v>
      </c>
      <c r="M11" s="32">
        <v>0</v>
      </c>
      <c r="N11" s="32">
        <v>0.76</v>
      </c>
    </row>
    <row r="12" spans="1:15" ht="16.5" thickBot="1" x14ac:dyDescent="0.3">
      <c r="A12" s="27" t="s">
        <v>20</v>
      </c>
      <c r="B12" s="33">
        <v>65.5</v>
      </c>
      <c r="C12" s="28">
        <v>60.16</v>
      </c>
      <c r="D12" s="29">
        <v>2.1</v>
      </c>
      <c r="E12" s="180">
        <f t="shared" si="0"/>
        <v>62.26</v>
      </c>
      <c r="F12" s="44">
        <v>0</v>
      </c>
      <c r="G12" s="46">
        <v>0</v>
      </c>
      <c r="H12" s="55">
        <v>0</v>
      </c>
      <c r="I12" s="32">
        <v>0</v>
      </c>
      <c r="J12" s="30">
        <v>0</v>
      </c>
      <c r="K12" s="31">
        <v>3.24</v>
      </c>
      <c r="L12" s="32">
        <v>0</v>
      </c>
      <c r="M12" s="32">
        <v>0</v>
      </c>
      <c r="N12" s="32">
        <v>0</v>
      </c>
    </row>
    <row r="13" spans="1:15" ht="16.5" thickBot="1" x14ac:dyDescent="0.3">
      <c r="A13" s="27" t="s">
        <v>48</v>
      </c>
      <c r="B13" s="33">
        <v>40.44</v>
      </c>
      <c r="C13" s="28">
        <v>33.46</v>
      </c>
      <c r="D13" s="29">
        <v>1.84</v>
      </c>
      <c r="E13" s="180">
        <v>35.299999999999997</v>
      </c>
      <c r="F13" s="44">
        <v>0</v>
      </c>
      <c r="G13" s="46">
        <v>0</v>
      </c>
      <c r="H13" s="55">
        <v>0</v>
      </c>
      <c r="I13" s="32">
        <v>0</v>
      </c>
      <c r="J13" s="30">
        <v>0</v>
      </c>
      <c r="K13" s="31">
        <v>2.56</v>
      </c>
      <c r="L13" s="32">
        <v>0</v>
      </c>
      <c r="M13" s="32">
        <v>0</v>
      </c>
      <c r="N13" s="32">
        <v>2.58</v>
      </c>
    </row>
    <row r="14" spans="1:15" ht="16.5" thickBot="1" x14ac:dyDescent="0.3">
      <c r="A14" s="27" t="s">
        <v>22</v>
      </c>
      <c r="B14" s="33">
        <v>71.7</v>
      </c>
      <c r="C14" s="28">
        <v>68.819999999999993</v>
      </c>
      <c r="D14" s="29">
        <v>1.88</v>
      </c>
      <c r="E14" s="180">
        <f t="shared" si="0"/>
        <v>70.699999999999989</v>
      </c>
      <c r="F14" s="44">
        <v>0</v>
      </c>
      <c r="G14" s="46">
        <v>0</v>
      </c>
      <c r="H14" s="55">
        <v>0</v>
      </c>
      <c r="I14" s="32">
        <v>0</v>
      </c>
      <c r="J14" s="30">
        <v>0</v>
      </c>
      <c r="K14" s="31">
        <v>0</v>
      </c>
      <c r="L14" s="32">
        <v>0</v>
      </c>
      <c r="M14" s="32">
        <v>0</v>
      </c>
      <c r="N14" s="32">
        <v>1</v>
      </c>
    </row>
    <row r="15" spans="1:15" ht="16.5" thickBot="1" x14ac:dyDescent="0.3">
      <c r="A15" s="27" t="s">
        <v>23</v>
      </c>
      <c r="B15" s="33">
        <v>135.94</v>
      </c>
      <c r="C15" s="28">
        <v>133.66</v>
      </c>
      <c r="D15" s="29">
        <v>0.88</v>
      </c>
      <c r="E15" s="180">
        <f t="shared" si="0"/>
        <v>134.54</v>
      </c>
      <c r="F15" s="44">
        <v>0</v>
      </c>
      <c r="G15" s="46">
        <v>0</v>
      </c>
      <c r="H15" s="55">
        <v>0</v>
      </c>
      <c r="I15" s="32">
        <v>0</v>
      </c>
      <c r="J15" s="30">
        <v>0</v>
      </c>
      <c r="K15" s="31">
        <v>1.4</v>
      </c>
      <c r="L15" s="32">
        <v>0</v>
      </c>
      <c r="M15" s="32">
        <v>0</v>
      </c>
      <c r="N15" s="32">
        <v>0</v>
      </c>
    </row>
    <row r="16" spans="1:15" ht="16.5" thickBot="1" x14ac:dyDescent="0.3">
      <c r="A16" s="27" t="s">
        <v>24</v>
      </c>
      <c r="B16" s="33">
        <v>47.68</v>
      </c>
      <c r="C16" s="28">
        <v>41.98</v>
      </c>
      <c r="D16" s="29">
        <v>1.1399999999999999</v>
      </c>
      <c r="E16" s="180">
        <f t="shared" si="0"/>
        <v>43.12</v>
      </c>
      <c r="F16" s="44">
        <v>0</v>
      </c>
      <c r="G16" s="46">
        <v>0</v>
      </c>
      <c r="H16" s="55">
        <v>0</v>
      </c>
      <c r="I16" s="32">
        <v>0</v>
      </c>
      <c r="J16" s="30">
        <v>0</v>
      </c>
      <c r="K16" s="31">
        <v>4.5599999999999996</v>
      </c>
      <c r="L16" s="32">
        <v>0</v>
      </c>
      <c r="M16" s="32">
        <v>0</v>
      </c>
      <c r="N16" s="32">
        <v>0</v>
      </c>
      <c r="O16" s="17"/>
    </row>
    <row r="17" spans="1:14" ht="16.5" thickBot="1" x14ac:dyDescent="0.3">
      <c r="A17" s="27" t="s">
        <v>49</v>
      </c>
      <c r="B17" s="33">
        <v>34.68</v>
      </c>
      <c r="C17" s="28">
        <v>27.18</v>
      </c>
      <c r="D17" s="29">
        <v>4.4800000000000004</v>
      </c>
      <c r="E17" s="180">
        <f t="shared" si="0"/>
        <v>31.66</v>
      </c>
      <c r="F17" s="44">
        <v>0</v>
      </c>
      <c r="G17" s="46">
        <v>0</v>
      </c>
      <c r="H17" s="55">
        <v>0</v>
      </c>
      <c r="I17" s="32">
        <v>0</v>
      </c>
      <c r="J17" s="30">
        <v>0</v>
      </c>
      <c r="K17" s="31">
        <v>3.02</v>
      </c>
      <c r="L17" s="32">
        <v>0</v>
      </c>
      <c r="M17" s="32">
        <v>0</v>
      </c>
      <c r="N17" s="32">
        <v>0</v>
      </c>
    </row>
    <row r="18" spans="1:14" ht="16.5" thickBot="1" x14ac:dyDescent="0.3">
      <c r="A18" s="27" t="s">
        <v>26</v>
      </c>
      <c r="B18" s="33">
        <v>6.16</v>
      </c>
      <c r="C18" s="28">
        <v>0</v>
      </c>
      <c r="D18" s="29">
        <v>0.32</v>
      </c>
      <c r="E18" s="180">
        <f t="shared" si="0"/>
        <v>0.32</v>
      </c>
      <c r="F18" s="47">
        <v>0</v>
      </c>
      <c r="G18" s="46">
        <v>0</v>
      </c>
      <c r="H18" s="55">
        <v>0</v>
      </c>
      <c r="I18" s="32">
        <v>5.84</v>
      </c>
      <c r="J18" s="30">
        <v>0</v>
      </c>
      <c r="K18" s="31">
        <v>0</v>
      </c>
      <c r="L18" s="32">
        <v>0</v>
      </c>
      <c r="M18" s="32">
        <v>0</v>
      </c>
      <c r="N18" s="85">
        <v>0</v>
      </c>
    </row>
    <row r="19" spans="1:14" ht="16.5" thickBot="1" x14ac:dyDescent="0.3">
      <c r="A19" s="19"/>
      <c r="B19" s="36">
        <f>SUM(B7:B18)</f>
        <v>579.8599999999999</v>
      </c>
      <c r="C19" s="90">
        <f>SUM(C7:C18)</f>
        <v>533.55999999999995</v>
      </c>
      <c r="D19" s="91">
        <f>SUM(D7:D18)</f>
        <v>15.22</v>
      </c>
      <c r="E19" s="178">
        <f>SUM(E7:E18)</f>
        <v>548.78</v>
      </c>
      <c r="F19" s="92">
        <f t="shared" ref="F19:L19" si="1">SUM(F7:F18)</f>
        <v>0</v>
      </c>
      <c r="G19" s="92">
        <f>SUM(G7:G18)</f>
        <v>0</v>
      </c>
      <c r="H19" s="93">
        <f>SUM(H7:H18)</f>
        <v>0</v>
      </c>
      <c r="I19" s="86">
        <f t="shared" si="1"/>
        <v>5.84</v>
      </c>
      <c r="J19" s="86">
        <f>SUM(J7:J18)</f>
        <v>0</v>
      </c>
      <c r="K19" s="86">
        <f t="shared" si="1"/>
        <v>21.12</v>
      </c>
      <c r="L19" s="86">
        <f t="shared" si="1"/>
        <v>0</v>
      </c>
      <c r="M19" s="87">
        <f>SUM(M7:M18)</f>
        <v>0</v>
      </c>
      <c r="N19" s="88">
        <f>SUM(N7:N18)</f>
        <v>4.34</v>
      </c>
    </row>
    <row r="20" spans="1:14" ht="15.75" x14ac:dyDescent="0.25">
      <c r="A20" s="19"/>
      <c r="B20" s="96" t="s">
        <v>50</v>
      </c>
      <c r="C20" s="251">
        <f>C19+D19</f>
        <v>548.78</v>
      </c>
      <c r="D20" s="252"/>
      <c r="E20" s="177"/>
      <c r="F20" s="253">
        <f>F19+G19+H19</f>
        <v>0</v>
      </c>
      <c r="G20" s="254"/>
      <c r="H20" s="89"/>
      <c r="I20" s="94" t="s">
        <v>165</v>
      </c>
      <c r="J20" s="257">
        <f>I19+J19+K19+L19+M19+N19</f>
        <v>31.3</v>
      </c>
      <c r="K20" s="257"/>
      <c r="L20" s="257"/>
      <c r="M20" s="257"/>
      <c r="N20" s="258"/>
    </row>
    <row r="21" spans="1:14" ht="15.75" x14ac:dyDescent="0.25">
      <c r="A21" s="19"/>
      <c r="B21" s="35"/>
      <c r="C21" s="248">
        <f>C20+F20</f>
        <v>548.78</v>
      </c>
      <c r="D21" s="249"/>
      <c r="E21" s="249"/>
      <c r="F21" s="249"/>
      <c r="G21" s="250"/>
      <c r="H21" s="52"/>
      <c r="I21" s="95" t="s">
        <v>196</v>
      </c>
      <c r="J21" s="259">
        <f>I19+J19+K19+L19+M19+N19</f>
        <v>31.3</v>
      </c>
      <c r="K21" s="259"/>
      <c r="L21" s="259"/>
      <c r="M21" s="259"/>
      <c r="N21" s="260"/>
    </row>
    <row r="22" spans="1:14" ht="12.75" customHeight="1" x14ac:dyDescent="0.25">
      <c r="I22" s="17"/>
    </row>
    <row r="23" spans="1:14" x14ac:dyDescent="0.25">
      <c r="H23" s="17"/>
      <c r="I23" s="17"/>
    </row>
  </sheetData>
  <mergeCells count="8">
    <mergeCell ref="A2:M2"/>
    <mergeCell ref="A3:M3"/>
    <mergeCell ref="C21:G21"/>
    <mergeCell ref="C20:D20"/>
    <mergeCell ref="F20:G20"/>
    <mergeCell ref="C5:M5"/>
    <mergeCell ref="J20:N20"/>
    <mergeCell ref="J21:N21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DB681-A164-4896-A7C9-8CE93A95F51B}">
  <dimension ref="B3:G22"/>
  <sheetViews>
    <sheetView workbookViewId="0"/>
  </sheetViews>
  <sheetFormatPr defaultRowHeight="15" x14ac:dyDescent="0.25"/>
  <cols>
    <col min="3" max="3" width="12.140625" customWidth="1"/>
    <col min="4" max="4" width="10" bestFit="1" customWidth="1"/>
    <col min="5" max="5" width="10.7109375" customWidth="1"/>
  </cols>
  <sheetData>
    <row r="3" spans="2:7" ht="18.75" x14ac:dyDescent="0.3">
      <c r="B3" s="109" t="s">
        <v>51</v>
      </c>
      <c r="C3" s="109"/>
      <c r="D3" s="109"/>
      <c r="E3" s="109"/>
    </row>
    <row r="4" spans="2:7" ht="18.75" x14ac:dyDescent="0.3">
      <c r="B4" s="247" t="s">
        <v>267</v>
      </c>
      <c r="C4" s="247"/>
      <c r="D4" s="247"/>
      <c r="E4" s="247"/>
      <c r="F4" s="247"/>
      <c r="G4" s="247"/>
    </row>
    <row r="5" spans="2:7" ht="18.75" x14ac:dyDescent="0.3">
      <c r="B5" s="83"/>
      <c r="C5" s="83"/>
      <c r="D5" s="83"/>
      <c r="E5" s="83"/>
      <c r="F5" s="83"/>
      <c r="G5" s="83"/>
    </row>
    <row r="6" spans="2:7" ht="15.75" x14ac:dyDescent="0.25">
      <c r="C6" s="18"/>
      <c r="D6" s="18"/>
      <c r="E6" s="18"/>
    </row>
    <row r="7" spans="2:7" ht="15.75" x14ac:dyDescent="0.25">
      <c r="C7" s="19"/>
      <c r="D7" s="261" t="s">
        <v>37</v>
      </c>
      <c r="E7" s="261"/>
    </row>
    <row r="8" spans="2:7" ht="47.25" x14ac:dyDescent="0.25">
      <c r="C8" s="20"/>
      <c r="D8" s="112" t="s">
        <v>38</v>
      </c>
      <c r="E8" s="113" t="s">
        <v>39</v>
      </c>
    </row>
    <row r="9" spans="2:7" ht="15.75" x14ac:dyDescent="0.25">
      <c r="C9" s="116" t="s">
        <v>44</v>
      </c>
      <c r="D9" s="114">
        <v>4.5199999999999996</v>
      </c>
      <c r="E9" s="115">
        <v>0</v>
      </c>
      <c r="F9" s="17">
        <f>SUM(D9:E9)</f>
        <v>4.5199999999999996</v>
      </c>
    </row>
    <row r="10" spans="2:7" ht="15.75" x14ac:dyDescent="0.25">
      <c r="C10" s="116" t="s">
        <v>16</v>
      </c>
      <c r="D10" s="114">
        <v>15.26</v>
      </c>
      <c r="E10" s="115">
        <v>0.32</v>
      </c>
      <c r="F10" s="17">
        <f>SUM(D10:E10)</f>
        <v>15.58</v>
      </c>
    </row>
    <row r="11" spans="2:7" ht="15.75" x14ac:dyDescent="0.25">
      <c r="C11" s="116" t="s">
        <v>45</v>
      </c>
      <c r="D11" s="114">
        <v>20.96</v>
      </c>
      <c r="E11" s="115">
        <v>0.56000000000000005</v>
      </c>
      <c r="F11" s="17">
        <f>SUM(D11:E11)</f>
        <v>21.52</v>
      </c>
    </row>
    <row r="12" spans="2:7" ht="15.75" x14ac:dyDescent="0.25">
      <c r="C12" s="116" t="s">
        <v>46</v>
      </c>
      <c r="D12" s="114">
        <v>37.04</v>
      </c>
      <c r="E12" s="115">
        <v>0</v>
      </c>
      <c r="F12" s="17">
        <f>SUM(D12:E12)</f>
        <v>37.04</v>
      </c>
    </row>
    <row r="13" spans="2:7" ht="15.75" x14ac:dyDescent="0.25">
      <c r="C13" s="116" t="s">
        <v>47</v>
      </c>
      <c r="D13" s="114">
        <v>90.52</v>
      </c>
      <c r="E13" s="115">
        <v>1.7</v>
      </c>
      <c r="F13" s="17">
        <f>SUM(D13:E13)</f>
        <v>92.22</v>
      </c>
    </row>
    <row r="14" spans="2:7" ht="15.75" x14ac:dyDescent="0.25">
      <c r="C14" s="116" t="s">
        <v>20</v>
      </c>
      <c r="D14" s="114">
        <v>60.16</v>
      </c>
      <c r="E14" s="115">
        <v>2.1</v>
      </c>
    </row>
    <row r="15" spans="2:7" ht="15.75" x14ac:dyDescent="0.25">
      <c r="C15" s="116" t="s">
        <v>48</v>
      </c>
      <c r="D15" s="114">
        <v>33.46</v>
      </c>
      <c r="E15" s="115">
        <v>1.84</v>
      </c>
    </row>
    <row r="16" spans="2:7" ht="15.75" x14ac:dyDescent="0.25">
      <c r="C16" s="116" t="s">
        <v>22</v>
      </c>
      <c r="D16" s="114">
        <v>68.819999999999993</v>
      </c>
      <c r="E16" s="115">
        <v>1.88</v>
      </c>
    </row>
    <row r="17" spans="3:6" ht="15.75" x14ac:dyDescent="0.25">
      <c r="C17" s="116" t="s">
        <v>23</v>
      </c>
      <c r="D17" s="114">
        <v>133.66</v>
      </c>
      <c r="E17" s="115">
        <v>0.88</v>
      </c>
    </row>
    <row r="18" spans="3:6" ht="15.75" x14ac:dyDescent="0.25">
      <c r="C18" s="116" t="s">
        <v>24</v>
      </c>
      <c r="D18" s="114">
        <v>41.98</v>
      </c>
      <c r="E18" s="115">
        <v>1.1399999999999999</v>
      </c>
    </row>
    <row r="19" spans="3:6" ht="15.75" x14ac:dyDescent="0.25">
      <c r="C19" s="116" t="s">
        <v>49</v>
      </c>
      <c r="D19" s="114">
        <v>27.18</v>
      </c>
      <c r="E19" s="115">
        <v>4.4800000000000004</v>
      </c>
    </row>
    <row r="20" spans="3:6" ht="15.75" x14ac:dyDescent="0.25">
      <c r="C20" s="116" t="s">
        <v>26</v>
      </c>
      <c r="D20" s="114">
        <v>0</v>
      </c>
      <c r="E20" s="115">
        <v>0.32</v>
      </c>
    </row>
    <row r="21" spans="3:6" ht="15.75" x14ac:dyDescent="0.25">
      <c r="C21" s="19"/>
      <c r="D21" s="110">
        <f>SUM(D9:D20)</f>
        <v>533.55999999999995</v>
      </c>
      <c r="E21" s="111">
        <f>SUM(E9:E20)</f>
        <v>15.22</v>
      </c>
    </row>
    <row r="22" spans="3:6" ht="15.75" x14ac:dyDescent="0.25">
      <c r="C22" s="19"/>
      <c r="D22" s="262">
        <f>D21+E21</f>
        <v>548.78</v>
      </c>
      <c r="E22" s="262"/>
      <c r="F22" s="17">
        <f>SUM(F9:F21)</f>
        <v>170.88</v>
      </c>
    </row>
  </sheetData>
  <mergeCells count="3">
    <mergeCell ref="B4:G4"/>
    <mergeCell ref="D7:E7"/>
    <mergeCell ref="D22:E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A5198-F01D-467E-8123-5B7531B316AA}">
  <dimension ref="B3:I29"/>
  <sheetViews>
    <sheetView workbookViewId="0">
      <selection activeCell="M17" sqref="M17"/>
    </sheetView>
  </sheetViews>
  <sheetFormatPr defaultRowHeight="15" x14ac:dyDescent="0.25"/>
  <cols>
    <col min="1" max="1" width="1.28515625" customWidth="1"/>
    <col min="2" max="2" width="14.7109375" customWidth="1"/>
    <col min="3" max="3" width="11.28515625" bestFit="1" customWidth="1"/>
    <col min="4" max="4" width="12.42578125" customWidth="1"/>
    <col min="5" max="5" width="13" customWidth="1"/>
    <col min="6" max="6" width="10" customWidth="1"/>
    <col min="7" max="7" width="11.42578125" customWidth="1"/>
  </cols>
  <sheetData>
    <row r="3" spans="2:9" x14ac:dyDescent="0.25">
      <c r="C3" s="13" t="s">
        <v>251</v>
      </c>
      <c r="D3" s="56" t="s">
        <v>247</v>
      </c>
      <c r="E3" s="125" t="s">
        <v>248</v>
      </c>
      <c r="F3" s="56" t="s">
        <v>253</v>
      </c>
      <c r="G3" s="14" t="s">
        <v>256</v>
      </c>
    </row>
    <row r="4" spans="2:9" x14ac:dyDescent="0.25">
      <c r="C4" s="126" t="s">
        <v>250</v>
      </c>
      <c r="D4" s="129" t="s">
        <v>246</v>
      </c>
      <c r="E4" s="127" t="s">
        <v>249</v>
      </c>
      <c r="F4" s="129" t="s">
        <v>254</v>
      </c>
      <c r="G4" s="128" t="s">
        <v>257</v>
      </c>
      <c r="H4" s="130" t="s">
        <v>258</v>
      </c>
    </row>
    <row r="6" spans="2:9" x14ac:dyDescent="0.25">
      <c r="B6" s="124" t="s">
        <v>13</v>
      </c>
      <c r="C6" s="120"/>
      <c r="D6" s="120"/>
      <c r="E6" s="120"/>
      <c r="F6" s="120"/>
      <c r="G6" s="120"/>
      <c r="H6" s="120"/>
      <c r="I6" s="118"/>
    </row>
    <row r="7" spans="2:9" x14ac:dyDescent="0.25">
      <c r="C7" s="120"/>
      <c r="D7" s="120"/>
      <c r="E7" s="118"/>
      <c r="F7" s="118"/>
      <c r="G7" s="118"/>
      <c r="H7" s="118"/>
      <c r="I7" s="118"/>
    </row>
    <row r="8" spans="2:9" x14ac:dyDescent="0.25">
      <c r="B8" s="121" t="s">
        <v>13</v>
      </c>
      <c r="C8" s="122"/>
      <c r="D8" s="122"/>
      <c r="E8" s="123"/>
      <c r="F8" s="123"/>
      <c r="G8" s="123"/>
      <c r="H8" s="123"/>
      <c r="I8" s="118"/>
    </row>
    <row r="9" spans="2:9" x14ac:dyDescent="0.25">
      <c r="C9" s="118"/>
      <c r="D9" s="118"/>
      <c r="E9" s="118"/>
      <c r="F9" s="118"/>
      <c r="G9" s="118"/>
      <c r="H9" s="118"/>
      <c r="I9" s="118"/>
    </row>
    <row r="10" spans="2:9" x14ac:dyDescent="0.25">
      <c r="C10" s="118"/>
      <c r="D10" s="118"/>
      <c r="E10" s="118"/>
      <c r="F10" s="118"/>
      <c r="G10" s="118"/>
      <c r="H10" s="118"/>
      <c r="I10" s="118"/>
    </row>
    <row r="11" spans="2:9" x14ac:dyDescent="0.25">
      <c r="B11" s="124" t="s">
        <v>245</v>
      </c>
      <c r="C11" s="120"/>
      <c r="D11" s="120"/>
      <c r="E11" s="120"/>
      <c r="F11" s="120"/>
      <c r="G11" s="120"/>
      <c r="H11" s="120"/>
      <c r="I11" s="118"/>
    </row>
    <row r="12" spans="2:9" x14ac:dyDescent="0.25">
      <c r="C12" s="118"/>
      <c r="D12" s="120"/>
      <c r="E12" s="118"/>
      <c r="F12" s="118"/>
      <c r="G12" s="118"/>
      <c r="H12" s="118"/>
      <c r="I12" s="118"/>
    </row>
    <row r="13" spans="2:9" x14ac:dyDescent="0.25">
      <c r="C13" s="118"/>
      <c r="D13" s="120"/>
      <c r="E13" s="118"/>
      <c r="F13" s="118"/>
      <c r="G13" s="118"/>
      <c r="H13" s="118"/>
      <c r="I13" s="118"/>
    </row>
    <row r="14" spans="2:9" x14ac:dyDescent="0.25">
      <c r="B14" s="121" t="s">
        <v>245</v>
      </c>
      <c r="C14" s="122"/>
      <c r="D14" s="122"/>
      <c r="E14" s="122"/>
      <c r="F14" s="123"/>
      <c r="G14" s="123"/>
      <c r="H14" s="122"/>
      <c r="I14" s="118"/>
    </row>
    <row r="15" spans="2:9" x14ac:dyDescent="0.25">
      <c r="C15" s="118"/>
      <c r="D15" s="118"/>
      <c r="E15" s="118"/>
      <c r="F15" s="118"/>
      <c r="G15" s="118"/>
      <c r="H15" s="118"/>
      <c r="I15" s="118"/>
    </row>
    <row r="16" spans="2:9" x14ac:dyDescent="0.25">
      <c r="C16" s="118"/>
      <c r="D16" s="118"/>
      <c r="E16" s="118"/>
      <c r="F16" s="118"/>
      <c r="G16" s="118"/>
      <c r="H16" s="118"/>
      <c r="I16" s="118"/>
    </row>
    <row r="17" spans="2:9" x14ac:dyDescent="0.25">
      <c r="B17" s="3" t="s">
        <v>252</v>
      </c>
      <c r="C17" s="120"/>
      <c r="D17" s="120"/>
      <c r="E17" s="120"/>
      <c r="F17" s="120"/>
      <c r="G17" s="120"/>
      <c r="H17" s="119"/>
      <c r="I17" s="118"/>
    </row>
    <row r="18" spans="2:9" x14ac:dyDescent="0.25">
      <c r="C18" s="118"/>
      <c r="D18" s="118"/>
      <c r="E18" s="118"/>
      <c r="F18" s="118"/>
      <c r="G18" s="118"/>
      <c r="H18" s="118"/>
      <c r="I18" s="118"/>
    </row>
    <row r="19" spans="2:9" x14ac:dyDescent="0.25">
      <c r="C19" s="118"/>
      <c r="D19" s="118"/>
      <c r="E19" s="118"/>
      <c r="F19" s="118"/>
      <c r="G19" s="118"/>
      <c r="H19" s="118"/>
      <c r="I19" s="118"/>
    </row>
    <row r="20" spans="2:9" x14ac:dyDescent="0.25">
      <c r="B20" s="124" t="s">
        <v>255</v>
      </c>
      <c r="C20" s="120"/>
      <c r="D20" s="120"/>
      <c r="E20" s="120"/>
      <c r="F20" s="120"/>
      <c r="G20" s="120"/>
      <c r="H20" s="120"/>
      <c r="I20" s="118"/>
    </row>
    <row r="21" spans="2:9" x14ac:dyDescent="0.25">
      <c r="C21" s="118"/>
      <c r="D21" s="118"/>
      <c r="E21" s="118"/>
      <c r="F21" s="120"/>
      <c r="G21" s="118"/>
      <c r="H21" s="118"/>
      <c r="I21" s="118"/>
    </row>
    <row r="22" spans="2:9" x14ac:dyDescent="0.25">
      <c r="C22" s="118"/>
      <c r="D22" s="118"/>
      <c r="E22" s="118"/>
      <c r="F22" s="120"/>
      <c r="G22" s="118"/>
      <c r="H22" s="118"/>
      <c r="I22" s="118"/>
    </row>
    <row r="23" spans="2:9" x14ac:dyDescent="0.25">
      <c r="B23" s="121" t="s">
        <v>255</v>
      </c>
      <c r="C23" s="122"/>
      <c r="D23" s="122"/>
      <c r="E23" s="122"/>
      <c r="F23" s="122"/>
      <c r="G23" s="122"/>
      <c r="H23" s="122"/>
      <c r="I23" s="118"/>
    </row>
    <row r="24" spans="2:9" x14ac:dyDescent="0.25">
      <c r="C24" s="118"/>
      <c r="D24" s="118"/>
      <c r="E24" s="118"/>
      <c r="F24" s="118"/>
      <c r="G24" s="118"/>
      <c r="H24" s="118"/>
      <c r="I24" s="118"/>
    </row>
    <row r="25" spans="2:9" x14ac:dyDescent="0.25">
      <c r="C25" s="118"/>
      <c r="D25" s="118"/>
      <c r="E25" s="118"/>
      <c r="F25" s="118"/>
      <c r="G25" s="118"/>
      <c r="H25" s="120"/>
      <c r="I25" s="118"/>
    </row>
    <row r="26" spans="2:9" x14ac:dyDescent="0.25">
      <c r="C26" s="118"/>
      <c r="D26" s="118"/>
      <c r="E26" s="118"/>
      <c r="F26" s="118"/>
      <c r="G26" s="118"/>
      <c r="H26" s="118"/>
      <c r="I26" s="118"/>
    </row>
    <row r="27" spans="2:9" x14ac:dyDescent="0.25">
      <c r="C27" s="118"/>
      <c r="D27" s="118"/>
      <c r="E27" s="118"/>
      <c r="F27" s="118"/>
      <c r="G27" s="118"/>
      <c r="H27" s="118"/>
      <c r="I27" s="118"/>
    </row>
    <row r="28" spans="2:9" x14ac:dyDescent="0.25">
      <c r="C28" s="118"/>
      <c r="D28" s="118"/>
      <c r="E28" s="118"/>
      <c r="F28" s="118"/>
      <c r="G28" s="118"/>
      <c r="H28" s="118"/>
      <c r="I28" s="118"/>
    </row>
    <row r="29" spans="2:9" x14ac:dyDescent="0.25">
      <c r="C29" s="118"/>
      <c r="D29" s="118"/>
      <c r="E29" s="118"/>
      <c r="F29" s="118"/>
      <c r="G29" s="118"/>
      <c r="H29" s="118"/>
      <c r="I29" s="118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F6675-DBB1-4848-942E-6950BD6502F4}">
  <dimension ref="C5:I15"/>
  <sheetViews>
    <sheetView zoomScaleNormal="100" workbookViewId="0">
      <selection activeCell="H1" sqref="H1"/>
    </sheetView>
  </sheetViews>
  <sheetFormatPr defaultRowHeight="15" x14ac:dyDescent="0.25"/>
  <cols>
    <col min="4" max="4" width="40.28515625" customWidth="1"/>
    <col min="5" max="9" width="13" customWidth="1"/>
  </cols>
  <sheetData>
    <row r="5" spans="3:9" x14ac:dyDescent="0.25">
      <c r="C5" s="265"/>
      <c r="D5" s="266"/>
      <c r="E5" s="62">
        <v>2019</v>
      </c>
      <c r="F5" s="62">
        <v>2020</v>
      </c>
      <c r="G5" s="62">
        <v>2021</v>
      </c>
    </row>
    <row r="6" spans="3:9" x14ac:dyDescent="0.25">
      <c r="C6" s="263" t="s">
        <v>227</v>
      </c>
      <c r="D6" s="263"/>
      <c r="E6" s="8" t="s">
        <v>221</v>
      </c>
      <c r="F6" s="8" t="s">
        <v>222</v>
      </c>
      <c r="G6" s="8">
        <v>1085.078</v>
      </c>
    </row>
    <row r="7" spans="3:9" x14ac:dyDescent="0.25">
      <c r="C7" s="263" t="s">
        <v>226</v>
      </c>
      <c r="D7" s="263"/>
      <c r="E7" s="8" t="s">
        <v>223</v>
      </c>
      <c r="F7" s="8" t="s">
        <v>224</v>
      </c>
      <c r="G7" s="8">
        <v>667.66399999999999</v>
      </c>
    </row>
    <row r="8" spans="3:9" x14ac:dyDescent="0.25">
      <c r="C8" s="264" t="s">
        <v>225</v>
      </c>
      <c r="D8" s="264"/>
      <c r="E8" s="99">
        <v>0.52300000000000002</v>
      </c>
      <c r="F8" s="99">
        <v>0.54849999999999999</v>
      </c>
      <c r="G8" s="99">
        <v>0.61529999999999996</v>
      </c>
      <c r="H8" s="98"/>
      <c r="I8" s="98"/>
    </row>
    <row r="9" spans="3:9" x14ac:dyDescent="0.25">
      <c r="E9" s="98"/>
    </row>
    <row r="12" spans="3:9" x14ac:dyDescent="0.25">
      <c r="C12" s="48" t="s">
        <v>229</v>
      </c>
      <c r="D12" s="48"/>
      <c r="F12" s="3" t="s">
        <v>231</v>
      </c>
    </row>
    <row r="13" spans="3:9" x14ac:dyDescent="0.25">
      <c r="C13" s="3" t="s">
        <v>204</v>
      </c>
      <c r="D13" s="3"/>
      <c r="E13" s="100" t="s">
        <v>230</v>
      </c>
      <c r="F13" s="3"/>
    </row>
    <row r="14" spans="3:9" x14ac:dyDescent="0.25">
      <c r="C14" s="3" t="s">
        <v>228</v>
      </c>
      <c r="D14" s="3"/>
      <c r="E14" s="100" t="s">
        <v>230</v>
      </c>
      <c r="F14" s="3"/>
    </row>
    <row r="15" spans="3:9" x14ac:dyDescent="0.25">
      <c r="C15" s="3" t="s">
        <v>205</v>
      </c>
      <c r="D15" s="3"/>
      <c r="E15" s="100" t="s">
        <v>230</v>
      </c>
      <c r="F15" s="3"/>
    </row>
  </sheetData>
  <mergeCells count="4">
    <mergeCell ref="C7:D7"/>
    <mergeCell ref="C6:D6"/>
    <mergeCell ref="C8:D8"/>
    <mergeCell ref="C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659B-E637-4649-989E-6ABB05B921B7}">
  <dimension ref="B1:W66"/>
  <sheetViews>
    <sheetView workbookViewId="0">
      <selection activeCell="H23" sqref="H23"/>
    </sheetView>
  </sheetViews>
  <sheetFormatPr defaultRowHeight="15" x14ac:dyDescent="0.25"/>
  <cols>
    <col min="2" max="2" width="22.140625" bestFit="1" customWidth="1"/>
    <col min="3" max="3" width="12.28515625" customWidth="1"/>
    <col min="9" max="9" width="12" customWidth="1"/>
    <col min="10" max="10" width="22.28515625" customWidth="1"/>
    <col min="11" max="11" width="12" customWidth="1"/>
    <col min="12" max="12" width="10.5703125" customWidth="1"/>
  </cols>
  <sheetData>
    <row r="1" spans="2:14" x14ac:dyDescent="0.25">
      <c r="I1" s="265" t="s">
        <v>241</v>
      </c>
      <c r="J1" s="265"/>
      <c r="K1" s="265"/>
      <c r="L1" s="265"/>
      <c r="M1" s="265"/>
      <c r="N1" s="265"/>
    </row>
    <row r="2" spans="2:14" x14ac:dyDescent="0.25">
      <c r="I2" s="76" t="s">
        <v>211</v>
      </c>
      <c r="J2" s="76" t="s">
        <v>212</v>
      </c>
      <c r="K2" s="76" t="s">
        <v>213</v>
      </c>
      <c r="L2" s="76" t="s">
        <v>208</v>
      </c>
      <c r="M2" s="76" t="s">
        <v>206</v>
      </c>
      <c r="N2" s="76" t="s">
        <v>207</v>
      </c>
    </row>
    <row r="3" spans="2:14" x14ac:dyDescent="0.25">
      <c r="I3" s="78">
        <v>44684</v>
      </c>
      <c r="J3" s="79" t="s">
        <v>214</v>
      </c>
      <c r="K3" s="77">
        <v>200123</v>
      </c>
      <c r="L3" s="80">
        <v>102</v>
      </c>
      <c r="M3" s="82">
        <v>0.03</v>
      </c>
      <c r="N3" s="66">
        <f>L3*M3</f>
        <v>3.06</v>
      </c>
    </row>
    <row r="4" spans="2:14" x14ac:dyDescent="0.25">
      <c r="B4" s="270" t="s">
        <v>209</v>
      </c>
      <c r="C4" s="270"/>
      <c r="D4" s="270"/>
      <c r="E4" s="270"/>
      <c r="I4" s="78">
        <v>44684</v>
      </c>
      <c r="J4" s="79" t="s">
        <v>215</v>
      </c>
      <c r="K4" s="77">
        <v>200136</v>
      </c>
      <c r="L4" s="80">
        <v>198</v>
      </c>
      <c r="M4" s="82">
        <v>0.04</v>
      </c>
      <c r="N4" s="66">
        <f>L4*M4</f>
        <v>7.92</v>
      </c>
    </row>
    <row r="5" spans="2:14" x14ac:dyDescent="0.25">
      <c r="I5" s="78">
        <v>44684</v>
      </c>
      <c r="J5" s="79" t="s">
        <v>216</v>
      </c>
      <c r="K5" s="77">
        <v>200135</v>
      </c>
      <c r="L5" s="80">
        <v>786</v>
      </c>
      <c r="M5" s="82">
        <v>0.03</v>
      </c>
      <c r="N5" s="66">
        <f>L5*M5</f>
        <v>23.58</v>
      </c>
    </row>
    <row r="6" spans="2:14" x14ac:dyDescent="0.25">
      <c r="B6" s="62" t="s">
        <v>194</v>
      </c>
      <c r="C6" s="62" t="s">
        <v>208</v>
      </c>
      <c r="D6" s="62" t="s">
        <v>206</v>
      </c>
      <c r="E6" s="62" t="s">
        <v>207</v>
      </c>
      <c r="I6" s="78">
        <v>44684</v>
      </c>
      <c r="J6" s="79" t="s">
        <v>217</v>
      </c>
      <c r="K6" s="77">
        <v>200136</v>
      </c>
      <c r="L6" s="80">
        <v>515</v>
      </c>
      <c r="M6" s="82">
        <v>0.04</v>
      </c>
      <c r="N6" s="66">
        <f>L6*M6</f>
        <v>20.6</v>
      </c>
    </row>
    <row r="7" spans="2:14" x14ac:dyDescent="0.25">
      <c r="B7" s="65">
        <v>44608</v>
      </c>
      <c r="C7" s="66">
        <v>50</v>
      </c>
      <c r="D7" s="66">
        <v>0.25</v>
      </c>
      <c r="E7" s="66">
        <f>C7*D7</f>
        <v>12.5</v>
      </c>
      <c r="I7" s="267" t="s">
        <v>27</v>
      </c>
      <c r="J7" s="268"/>
      <c r="K7" s="269"/>
      <c r="L7" s="81">
        <f>SUM(L3:L6)</f>
        <v>1601</v>
      </c>
      <c r="M7" s="67"/>
      <c r="N7" s="68">
        <f>SUM(N3:N6)</f>
        <v>55.160000000000004</v>
      </c>
    </row>
    <row r="8" spans="2:14" x14ac:dyDescent="0.25">
      <c r="B8" s="65">
        <v>44615</v>
      </c>
      <c r="C8" s="66">
        <v>62</v>
      </c>
      <c r="D8" s="66">
        <v>0.25</v>
      </c>
      <c r="E8" s="66">
        <f>C8*D8</f>
        <v>15.5</v>
      </c>
    </row>
    <row r="9" spans="2:14" x14ac:dyDescent="0.25">
      <c r="B9" s="69" t="s">
        <v>27</v>
      </c>
      <c r="C9" s="68">
        <f>SUM(C7:C8)</f>
        <v>112</v>
      </c>
      <c r="D9" s="67"/>
      <c r="E9" s="68">
        <f>SUM(E7:E8)</f>
        <v>28</v>
      </c>
      <c r="I9" s="265" t="s">
        <v>241</v>
      </c>
      <c r="J9" s="265"/>
      <c r="K9" s="265"/>
      <c r="L9" s="265"/>
      <c r="M9" s="265"/>
      <c r="N9" s="265"/>
    </row>
    <row r="10" spans="2:14" x14ac:dyDescent="0.25">
      <c r="I10" s="76" t="s">
        <v>211</v>
      </c>
      <c r="J10" s="76" t="s">
        <v>212</v>
      </c>
      <c r="K10" s="76" t="s">
        <v>213</v>
      </c>
      <c r="L10" s="76" t="s">
        <v>208</v>
      </c>
      <c r="M10" s="76" t="s">
        <v>206</v>
      </c>
      <c r="N10" s="76" t="s">
        <v>207</v>
      </c>
    </row>
    <row r="11" spans="2:14" ht="15.75" thickBot="1" x14ac:dyDescent="0.3">
      <c r="H11" s="48"/>
      <c r="I11" s="78">
        <v>44692</v>
      </c>
      <c r="J11" s="79" t="s">
        <v>214</v>
      </c>
      <c r="K11" s="77">
        <v>200123</v>
      </c>
      <c r="L11" s="80">
        <v>628</v>
      </c>
      <c r="M11" s="82">
        <v>0.03</v>
      </c>
      <c r="N11" s="66">
        <f>L11*M11</f>
        <v>18.84</v>
      </c>
    </row>
    <row r="12" spans="2:14" ht="15.75" thickBot="1" x14ac:dyDescent="0.3">
      <c r="B12" s="71" t="s">
        <v>194</v>
      </c>
      <c r="C12" s="72" t="s">
        <v>208</v>
      </c>
      <c r="D12" s="72" t="s">
        <v>206</v>
      </c>
      <c r="E12" s="72" t="s">
        <v>207</v>
      </c>
      <c r="I12" s="78">
        <v>44692</v>
      </c>
      <c r="J12" s="79" t="s">
        <v>215</v>
      </c>
      <c r="K12" s="77">
        <v>200136</v>
      </c>
      <c r="L12" s="80">
        <v>455</v>
      </c>
      <c r="M12" s="82">
        <v>0.04</v>
      </c>
      <c r="N12" s="66">
        <f>L12*M12</f>
        <v>18.2</v>
      </c>
    </row>
    <row r="13" spans="2:14" ht="15.75" thickBot="1" x14ac:dyDescent="0.3">
      <c r="B13" s="73">
        <v>44629</v>
      </c>
      <c r="C13" s="74">
        <v>53</v>
      </c>
      <c r="D13" s="75">
        <v>0.25</v>
      </c>
      <c r="E13" s="74">
        <v>13.25</v>
      </c>
      <c r="I13" s="267" t="s">
        <v>27</v>
      </c>
      <c r="J13" s="268"/>
      <c r="K13" s="269"/>
      <c r="L13" s="81">
        <f>SUM(L11:L12)</f>
        <v>1083</v>
      </c>
      <c r="M13" s="67"/>
      <c r="N13" s="68">
        <f>SUM(N11:N12)</f>
        <v>37.04</v>
      </c>
    </row>
    <row r="14" spans="2:14" x14ac:dyDescent="0.25">
      <c r="B14" s="60"/>
    </row>
    <row r="16" spans="2:14" x14ac:dyDescent="0.25">
      <c r="B16" s="48"/>
      <c r="C16" s="48"/>
      <c r="D16" s="48"/>
      <c r="E16" s="48"/>
      <c r="G16" s="48"/>
      <c r="I16" s="265" t="s">
        <v>241</v>
      </c>
      <c r="J16" s="265"/>
      <c r="K16" s="265"/>
      <c r="L16" s="265"/>
      <c r="M16" s="265"/>
      <c r="N16" s="265"/>
    </row>
    <row r="17" spans="6:23" x14ac:dyDescent="0.25">
      <c r="I17" s="76" t="s">
        <v>211</v>
      </c>
      <c r="J17" s="76" t="s">
        <v>212</v>
      </c>
      <c r="K17" s="76" t="s">
        <v>213</v>
      </c>
      <c r="L17" s="76" t="s">
        <v>208</v>
      </c>
      <c r="M17" s="76" t="s">
        <v>206</v>
      </c>
      <c r="N17" s="76" t="s">
        <v>207</v>
      </c>
    </row>
    <row r="18" spans="6:23" x14ac:dyDescent="0.25">
      <c r="F18" s="17"/>
      <c r="G18" s="17"/>
      <c r="I18" s="78">
        <v>44719</v>
      </c>
      <c r="J18" s="79" t="s">
        <v>214</v>
      </c>
      <c r="K18" s="77">
        <v>200123</v>
      </c>
      <c r="L18" s="80">
        <v>202</v>
      </c>
      <c r="M18" s="82">
        <v>0.03</v>
      </c>
      <c r="N18" s="66">
        <f>L18*M18</f>
        <v>6.06</v>
      </c>
    </row>
    <row r="19" spans="6:23" x14ac:dyDescent="0.25">
      <c r="F19" s="17"/>
      <c r="G19" s="17"/>
      <c r="I19" s="78">
        <v>44719</v>
      </c>
      <c r="J19" s="79" t="s">
        <v>216</v>
      </c>
      <c r="K19" s="77">
        <v>200135</v>
      </c>
      <c r="L19" s="80">
        <v>205</v>
      </c>
      <c r="M19" s="82">
        <v>0.03</v>
      </c>
      <c r="N19" s="66">
        <f>L19*M19</f>
        <v>6.1499999999999995</v>
      </c>
    </row>
    <row r="20" spans="6:23" x14ac:dyDescent="0.25">
      <c r="F20" s="17"/>
      <c r="G20" s="17"/>
      <c r="I20" s="267" t="s">
        <v>27</v>
      </c>
      <c r="J20" s="268"/>
      <c r="K20" s="269"/>
      <c r="L20" s="81">
        <f>SUM(L18:L19)</f>
        <v>407</v>
      </c>
      <c r="M20" s="67"/>
      <c r="N20" s="68">
        <f>SUM(N18:N19)</f>
        <v>12.209999999999999</v>
      </c>
    </row>
    <row r="21" spans="6:23" x14ac:dyDescent="0.25">
      <c r="F21" s="17"/>
      <c r="G21" s="17"/>
      <c r="I21" s="63"/>
      <c r="J21" s="63"/>
      <c r="K21" s="63"/>
      <c r="L21" s="106"/>
      <c r="M21" s="67"/>
      <c r="N21" s="107"/>
    </row>
    <row r="22" spans="6:23" x14ac:dyDescent="0.25">
      <c r="F22" s="17"/>
      <c r="G22" s="17"/>
      <c r="I22" s="63"/>
      <c r="J22" s="63"/>
      <c r="K22" s="63"/>
      <c r="L22" s="106"/>
      <c r="M22" s="67"/>
      <c r="N22" s="107"/>
    </row>
    <row r="23" spans="6:23" x14ac:dyDescent="0.25">
      <c r="F23" s="17"/>
      <c r="G23" s="17"/>
      <c r="I23" s="265" t="s">
        <v>241</v>
      </c>
      <c r="J23" s="265"/>
      <c r="K23" s="265"/>
      <c r="L23" s="265"/>
      <c r="M23" s="265"/>
      <c r="N23" s="265"/>
    </row>
    <row r="24" spans="6:23" x14ac:dyDescent="0.25">
      <c r="F24" s="17"/>
      <c r="G24" s="17"/>
      <c r="I24" s="76" t="s">
        <v>211</v>
      </c>
      <c r="J24" s="76" t="s">
        <v>212</v>
      </c>
      <c r="K24" s="76" t="s">
        <v>213</v>
      </c>
      <c r="L24" s="76" t="s">
        <v>208</v>
      </c>
      <c r="M24" s="76" t="s">
        <v>206</v>
      </c>
      <c r="N24" s="76" t="s">
        <v>207</v>
      </c>
    </row>
    <row r="25" spans="6:23" x14ac:dyDescent="0.25">
      <c r="F25" s="17"/>
      <c r="G25" s="17"/>
      <c r="I25" s="78">
        <v>44831</v>
      </c>
      <c r="J25" s="79" t="s">
        <v>214</v>
      </c>
      <c r="K25" s="77">
        <v>200123</v>
      </c>
      <c r="L25" s="80">
        <v>914</v>
      </c>
      <c r="M25" s="82">
        <v>0.03</v>
      </c>
      <c r="N25" s="66">
        <f>L25*M25</f>
        <v>27.419999999999998</v>
      </c>
    </row>
    <row r="26" spans="6:23" x14ac:dyDescent="0.25">
      <c r="F26" s="17"/>
      <c r="G26" s="17"/>
      <c r="I26" s="78">
        <v>44831</v>
      </c>
      <c r="J26" s="79" t="s">
        <v>216</v>
      </c>
      <c r="K26" s="77">
        <v>200135</v>
      </c>
      <c r="L26" s="80">
        <v>205</v>
      </c>
      <c r="M26" s="82">
        <v>0.03</v>
      </c>
      <c r="N26" s="66">
        <f>L26*M26</f>
        <v>6.1499999999999995</v>
      </c>
      <c r="R26" s="265" t="s">
        <v>241</v>
      </c>
      <c r="S26" s="265"/>
      <c r="T26" s="265"/>
      <c r="U26" s="265"/>
      <c r="V26" s="265"/>
      <c r="W26" s="265"/>
    </row>
    <row r="27" spans="6:23" x14ac:dyDescent="0.25">
      <c r="F27" s="17"/>
      <c r="G27" s="17"/>
      <c r="H27" s="17"/>
      <c r="I27" s="267" t="s">
        <v>27</v>
      </c>
      <c r="J27" s="268"/>
      <c r="K27" s="269"/>
      <c r="L27" s="81">
        <f>SUM(L25:L26)</f>
        <v>1119</v>
      </c>
      <c r="M27" s="67"/>
      <c r="N27" s="68">
        <f>SUM(N25:N26)</f>
        <v>33.57</v>
      </c>
    </row>
    <row r="28" spans="6:23" x14ac:dyDescent="0.25">
      <c r="F28" s="17"/>
      <c r="G28" s="17"/>
      <c r="H28" s="17"/>
      <c r="I28" s="63"/>
      <c r="J28" s="63"/>
      <c r="K28" s="63"/>
      <c r="L28" s="106"/>
      <c r="M28" s="67"/>
      <c r="N28" s="107"/>
      <c r="R28" s="76" t="s">
        <v>211</v>
      </c>
      <c r="S28" s="76" t="s">
        <v>212</v>
      </c>
      <c r="T28" s="76" t="s">
        <v>213</v>
      </c>
      <c r="U28" s="76" t="s">
        <v>208</v>
      </c>
      <c r="V28" s="76" t="s">
        <v>206</v>
      </c>
      <c r="W28" s="76" t="s">
        <v>207</v>
      </c>
    </row>
    <row r="29" spans="6:23" x14ac:dyDescent="0.25">
      <c r="F29" s="17"/>
      <c r="G29" s="17"/>
      <c r="H29" s="17"/>
      <c r="I29" t="s">
        <v>242</v>
      </c>
      <c r="R29" s="78">
        <v>44719</v>
      </c>
      <c r="S29" s="79" t="s">
        <v>214</v>
      </c>
      <c r="T29" s="77">
        <v>200123</v>
      </c>
      <c r="U29" s="80">
        <v>202</v>
      </c>
      <c r="V29" s="82">
        <v>0.03</v>
      </c>
      <c r="W29" s="66">
        <f>U29*V29</f>
        <v>6.06</v>
      </c>
    </row>
    <row r="30" spans="6:23" x14ac:dyDescent="0.25">
      <c r="F30" s="17"/>
      <c r="G30" s="17"/>
      <c r="H30" s="17"/>
      <c r="I30" s="78">
        <v>44684</v>
      </c>
      <c r="J30" s="79" t="s">
        <v>214</v>
      </c>
      <c r="K30" s="77">
        <v>200123</v>
      </c>
      <c r="L30" s="103">
        <v>102</v>
      </c>
      <c r="R30" s="78">
        <v>44719</v>
      </c>
      <c r="S30" s="79" t="s">
        <v>216</v>
      </c>
      <c r="T30" s="77">
        <v>200135</v>
      </c>
      <c r="U30" s="80">
        <v>205</v>
      </c>
      <c r="V30" s="82">
        <v>0.03</v>
      </c>
      <c r="W30" s="66">
        <f>U30*V30</f>
        <v>6.1499999999999995</v>
      </c>
    </row>
    <row r="31" spans="6:23" x14ac:dyDescent="0.25">
      <c r="F31" s="17"/>
      <c r="G31" s="17"/>
      <c r="H31" s="17"/>
      <c r="I31" s="78">
        <v>44692</v>
      </c>
      <c r="J31" s="79" t="s">
        <v>214</v>
      </c>
      <c r="K31" s="77">
        <v>200123</v>
      </c>
      <c r="L31" s="102">
        <v>628</v>
      </c>
      <c r="R31" s="78"/>
      <c r="S31" s="79"/>
      <c r="T31" s="77"/>
      <c r="U31" s="80"/>
      <c r="V31" s="82"/>
      <c r="W31" s="66"/>
    </row>
    <row r="32" spans="6:23" x14ac:dyDescent="0.25">
      <c r="F32" s="17"/>
      <c r="G32" s="17"/>
      <c r="H32" s="17"/>
      <c r="I32" s="78">
        <v>44719</v>
      </c>
      <c r="J32" s="79" t="s">
        <v>214</v>
      </c>
      <c r="K32" s="77">
        <v>200123</v>
      </c>
      <c r="L32" s="102">
        <v>202</v>
      </c>
      <c r="R32" s="78"/>
      <c r="S32" s="79"/>
      <c r="T32" s="77"/>
      <c r="U32" s="80"/>
      <c r="V32" s="82"/>
      <c r="W32" s="66"/>
    </row>
    <row r="33" spans="7:23" ht="13.5" customHeight="1" x14ac:dyDescent="0.25">
      <c r="G33" s="17"/>
      <c r="H33" s="17"/>
      <c r="I33" s="78">
        <v>44831</v>
      </c>
      <c r="J33" s="79" t="s">
        <v>214</v>
      </c>
      <c r="K33" s="77">
        <v>200123</v>
      </c>
      <c r="L33" s="102">
        <v>914</v>
      </c>
      <c r="R33" s="267" t="s">
        <v>27</v>
      </c>
      <c r="S33" s="268"/>
      <c r="T33" s="269"/>
      <c r="U33" s="81">
        <f>SUM(U29:U32)</f>
        <v>407</v>
      </c>
      <c r="V33" s="67"/>
      <c r="W33" s="68">
        <f>SUM(W29:W32)</f>
        <v>12.209999999999999</v>
      </c>
    </row>
    <row r="34" spans="7:23" x14ac:dyDescent="0.25">
      <c r="G34" s="17"/>
      <c r="H34" s="17"/>
      <c r="L34" s="108">
        <f>SUM(L30:L33)</f>
        <v>1846</v>
      </c>
    </row>
    <row r="35" spans="7:23" x14ac:dyDescent="0.25">
      <c r="G35" s="17"/>
      <c r="H35" s="17"/>
    </row>
    <row r="36" spans="7:23" x14ac:dyDescent="0.25">
      <c r="G36" s="17"/>
      <c r="H36" s="17"/>
      <c r="I36" s="78">
        <v>44684</v>
      </c>
      <c r="J36" s="79" t="s">
        <v>215</v>
      </c>
      <c r="K36" s="77">
        <v>200136</v>
      </c>
      <c r="L36" s="102">
        <v>198</v>
      </c>
    </row>
    <row r="37" spans="7:23" x14ac:dyDescent="0.25">
      <c r="G37" s="17"/>
      <c r="H37" s="17"/>
      <c r="I37" s="78">
        <v>44692</v>
      </c>
      <c r="J37" s="79" t="s">
        <v>215</v>
      </c>
      <c r="K37" s="77">
        <v>200136</v>
      </c>
      <c r="L37" s="102">
        <v>455</v>
      </c>
    </row>
    <row r="38" spans="7:23" x14ac:dyDescent="0.25">
      <c r="G38" s="17"/>
      <c r="H38" s="17"/>
      <c r="L38" s="105">
        <f>SUM(L36:L37)</f>
        <v>653</v>
      </c>
    </row>
    <row r="39" spans="7:23" x14ac:dyDescent="0.25">
      <c r="G39" s="17"/>
      <c r="H39" s="17"/>
      <c r="L39" s="104"/>
    </row>
    <row r="40" spans="7:23" x14ac:dyDescent="0.25">
      <c r="G40" s="17"/>
      <c r="H40" s="17"/>
      <c r="I40" s="78">
        <v>44684</v>
      </c>
      <c r="J40" s="79" t="s">
        <v>216</v>
      </c>
      <c r="K40" s="77">
        <v>200135</v>
      </c>
      <c r="L40" s="80">
        <v>786</v>
      </c>
    </row>
    <row r="41" spans="7:23" x14ac:dyDescent="0.25">
      <c r="G41" s="17"/>
      <c r="H41" s="17"/>
      <c r="I41" s="78">
        <v>44719</v>
      </c>
      <c r="J41" s="79" t="s">
        <v>216</v>
      </c>
      <c r="K41" s="77">
        <v>200135</v>
      </c>
      <c r="L41" s="80">
        <v>205</v>
      </c>
    </row>
    <row r="42" spans="7:23" x14ac:dyDescent="0.25">
      <c r="G42" s="17"/>
      <c r="H42" s="17"/>
      <c r="I42" s="78">
        <v>44831</v>
      </c>
      <c r="J42" s="79" t="s">
        <v>216</v>
      </c>
      <c r="K42" s="77">
        <v>200135</v>
      </c>
      <c r="L42" s="80">
        <v>205</v>
      </c>
    </row>
    <row r="43" spans="7:23" x14ac:dyDescent="0.25">
      <c r="G43" s="17"/>
      <c r="H43" s="17"/>
      <c r="L43" s="108">
        <f>SUM(L40:L42)</f>
        <v>1196</v>
      </c>
    </row>
    <row r="44" spans="7:23" x14ac:dyDescent="0.25">
      <c r="G44" s="17"/>
      <c r="H44" s="17"/>
      <c r="L44" s="104"/>
    </row>
    <row r="45" spans="7:23" x14ac:dyDescent="0.25">
      <c r="G45" s="17"/>
      <c r="I45" s="78">
        <v>44684</v>
      </c>
      <c r="J45" s="79" t="s">
        <v>217</v>
      </c>
      <c r="K45" s="77">
        <v>200136</v>
      </c>
      <c r="L45" s="80">
        <v>515</v>
      </c>
    </row>
    <row r="46" spans="7:23" x14ac:dyDescent="0.25">
      <c r="G46" s="17"/>
      <c r="L46" s="105">
        <f>SUM(L45)</f>
        <v>515</v>
      </c>
    </row>
    <row r="47" spans="7:23" x14ac:dyDescent="0.25">
      <c r="G47" s="17"/>
      <c r="L47" s="104"/>
    </row>
    <row r="48" spans="7:23" x14ac:dyDescent="0.25">
      <c r="G48" s="17"/>
      <c r="L48" s="104"/>
    </row>
    <row r="49" spans="7:12" x14ac:dyDescent="0.25">
      <c r="G49" s="17"/>
      <c r="L49" s="104"/>
    </row>
    <row r="50" spans="7:12" x14ac:dyDescent="0.25">
      <c r="L50" s="104"/>
    </row>
    <row r="51" spans="7:12" x14ac:dyDescent="0.25">
      <c r="L51" s="104"/>
    </row>
    <row r="52" spans="7:12" x14ac:dyDescent="0.25">
      <c r="L52" s="104"/>
    </row>
    <row r="53" spans="7:12" x14ac:dyDescent="0.25">
      <c r="L53" s="104"/>
    </row>
    <row r="54" spans="7:12" x14ac:dyDescent="0.25">
      <c r="L54" s="104"/>
    </row>
    <row r="55" spans="7:12" x14ac:dyDescent="0.25">
      <c r="L55" s="104"/>
    </row>
    <row r="56" spans="7:12" x14ac:dyDescent="0.25">
      <c r="L56" s="104"/>
    </row>
    <row r="57" spans="7:12" x14ac:dyDescent="0.25">
      <c r="L57" s="104"/>
    </row>
    <row r="58" spans="7:12" x14ac:dyDescent="0.25">
      <c r="L58" s="104"/>
    </row>
    <row r="59" spans="7:12" x14ac:dyDescent="0.25">
      <c r="L59" s="104"/>
    </row>
    <row r="60" spans="7:12" x14ac:dyDescent="0.25">
      <c r="L60" s="104"/>
    </row>
    <row r="61" spans="7:12" x14ac:dyDescent="0.25">
      <c r="L61" s="104"/>
    </row>
    <row r="62" spans="7:12" x14ac:dyDescent="0.25">
      <c r="L62" s="104"/>
    </row>
    <row r="63" spans="7:12" x14ac:dyDescent="0.25">
      <c r="L63" s="104"/>
    </row>
    <row r="64" spans="7:12" x14ac:dyDescent="0.25">
      <c r="L64" s="104"/>
    </row>
    <row r="65" spans="12:12" x14ac:dyDescent="0.25">
      <c r="L65" s="104"/>
    </row>
    <row r="66" spans="12:12" x14ac:dyDescent="0.25">
      <c r="L66" s="104"/>
    </row>
  </sheetData>
  <mergeCells count="11">
    <mergeCell ref="R26:W26"/>
    <mergeCell ref="R33:T33"/>
    <mergeCell ref="B4:E4"/>
    <mergeCell ref="I1:N1"/>
    <mergeCell ref="I7:K7"/>
    <mergeCell ref="I9:N9"/>
    <mergeCell ref="I23:N23"/>
    <mergeCell ref="I27:K27"/>
    <mergeCell ref="I13:K13"/>
    <mergeCell ref="I16:N16"/>
    <mergeCell ref="I20:K20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40B4A-9991-40CB-B552-CD29FFA707AE}">
  <dimension ref="C4:J14"/>
  <sheetViews>
    <sheetView workbookViewId="0">
      <selection activeCell="P15" sqref="P15"/>
    </sheetView>
  </sheetViews>
  <sheetFormatPr defaultRowHeight="15" x14ac:dyDescent="0.25"/>
  <cols>
    <col min="3" max="5" width="11.5703125" customWidth="1"/>
  </cols>
  <sheetData>
    <row r="4" spans="3:10" x14ac:dyDescent="0.25">
      <c r="C4" s="270" t="s">
        <v>33</v>
      </c>
      <c r="D4" s="270"/>
      <c r="E4" s="270"/>
      <c r="F4" s="270"/>
      <c r="G4" s="270"/>
      <c r="H4" s="270"/>
      <c r="I4" s="11"/>
    </row>
    <row r="5" spans="3:10" x14ac:dyDescent="0.25">
      <c r="C5" s="270" t="s">
        <v>193</v>
      </c>
      <c r="D5" s="270"/>
      <c r="E5" s="270"/>
      <c r="F5" s="270"/>
      <c r="G5" s="270"/>
      <c r="H5" s="270"/>
      <c r="I5" s="11"/>
    </row>
    <row r="6" spans="3:10" x14ac:dyDescent="0.25">
      <c r="C6" s="11"/>
      <c r="D6" s="11"/>
      <c r="E6" s="11"/>
      <c r="F6" s="11"/>
      <c r="G6" s="11"/>
      <c r="H6" s="11"/>
      <c r="I6" s="11"/>
    </row>
    <row r="7" spans="3:10" x14ac:dyDescent="0.25">
      <c r="D7" s="271">
        <v>2021</v>
      </c>
      <c r="E7" s="272"/>
      <c r="F7" s="271">
        <v>2020</v>
      </c>
      <c r="G7" s="272"/>
      <c r="H7" s="273">
        <v>2019</v>
      </c>
      <c r="I7" s="274"/>
    </row>
    <row r="8" spans="3:10" x14ac:dyDescent="0.25">
      <c r="C8" s="12" t="s">
        <v>15</v>
      </c>
      <c r="D8" s="15">
        <v>18.079999999999998</v>
      </c>
      <c r="E8" s="10" t="s">
        <v>34</v>
      </c>
      <c r="F8" s="9">
        <v>31.95</v>
      </c>
      <c r="G8" s="10" t="s">
        <v>34</v>
      </c>
      <c r="H8" s="9">
        <v>35.840000000000003</v>
      </c>
      <c r="I8" s="10" t="s">
        <v>34</v>
      </c>
    </row>
    <row r="9" spans="3:10" x14ac:dyDescent="0.25">
      <c r="C9" s="12" t="s">
        <v>16</v>
      </c>
      <c r="D9" s="15">
        <v>17.73</v>
      </c>
      <c r="E9" s="10" t="s">
        <v>34</v>
      </c>
      <c r="F9" s="9">
        <v>37.43</v>
      </c>
      <c r="G9" s="10" t="s">
        <v>34</v>
      </c>
      <c r="H9" s="9">
        <v>35.57</v>
      </c>
      <c r="I9" s="10" t="s">
        <v>34</v>
      </c>
    </row>
    <row r="10" spans="3:10" x14ac:dyDescent="0.25">
      <c r="C10" s="12" t="s">
        <v>17</v>
      </c>
      <c r="D10" s="15">
        <v>33.46</v>
      </c>
      <c r="E10" s="10" t="s">
        <v>34</v>
      </c>
      <c r="F10" s="9">
        <v>35.96</v>
      </c>
      <c r="G10" s="10" t="s">
        <v>34</v>
      </c>
      <c r="H10" s="9">
        <v>39.409999999999997</v>
      </c>
      <c r="I10" s="10" t="s">
        <v>34</v>
      </c>
    </row>
    <row r="11" spans="3:10" x14ac:dyDescent="0.25">
      <c r="C11" s="12" t="s">
        <v>18</v>
      </c>
      <c r="D11" s="38">
        <v>21.87</v>
      </c>
      <c r="E11" s="14" t="s">
        <v>34</v>
      </c>
      <c r="F11" s="13">
        <v>28.5</v>
      </c>
      <c r="G11" s="14" t="s">
        <v>34</v>
      </c>
      <c r="H11" s="13">
        <v>43.52</v>
      </c>
      <c r="I11" s="14" t="s">
        <v>34</v>
      </c>
    </row>
    <row r="12" spans="3:10" x14ac:dyDescent="0.25">
      <c r="C12" s="8" t="s">
        <v>35</v>
      </c>
      <c r="D12" s="39">
        <f>SUM(D8:D11)</f>
        <v>91.140000000000015</v>
      </c>
      <c r="E12" s="16" t="s">
        <v>34</v>
      </c>
      <c r="F12" s="15">
        <f>SUM(F8:F11)</f>
        <v>133.84</v>
      </c>
      <c r="G12" s="16" t="s">
        <v>34</v>
      </c>
      <c r="H12" s="15">
        <f>SUM(H8:H11)</f>
        <v>154.34</v>
      </c>
      <c r="I12" s="16" t="s">
        <v>34</v>
      </c>
      <c r="J12" s="41"/>
    </row>
    <row r="13" spans="3:10" x14ac:dyDescent="0.25">
      <c r="E13" s="40">
        <f>D12-F12</f>
        <v>-42.699999999999989</v>
      </c>
      <c r="F13" t="s">
        <v>192</v>
      </c>
    </row>
    <row r="14" spans="3:10" x14ac:dyDescent="0.25">
      <c r="H14" s="40">
        <f>D12-H12</f>
        <v>-63.199999999999989</v>
      </c>
      <c r="I14" t="s">
        <v>191</v>
      </c>
    </row>
  </sheetData>
  <mergeCells count="5">
    <mergeCell ref="F7:G7"/>
    <mergeCell ref="H7:I7"/>
    <mergeCell ref="C4:H4"/>
    <mergeCell ref="C5:H5"/>
    <mergeCell ref="D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Výpočet miery tr. 2023</vt:lpstr>
      <vt:lpstr>Odpady evid. 2023</vt:lpstr>
      <vt:lpstr>BRKO 2023</vt:lpstr>
      <vt:lpstr>BRKO 2023 MESTO</vt:lpstr>
      <vt:lpstr>kovy</vt:lpstr>
      <vt:lpstr>poplatky na skládke MIkona</vt:lpstr>
      <vt:lpstr>fakturácia ole + elektro</vt:lpstr>
      <vt:lpstr>porovn. 20 03 01 r.2019,2020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Mesto Dudince</cp:lastModifiedBy>
  <cp:lastPrinted>2024-02-27T13:12:57Z</cp:lastPrinted>
  <dcterms:created xsi:type="dcterms:W3CDTF">2019-11-12T13:49:40Z</dcterms:created>
  <dcterms:modified xsi:type="dcterms:W3CDTF">2024-02-27T13:20:12Z</dcterms:modified>
</cp:coreProperties>
</file>