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88" activeTab="0"/>
  </bookViews>
  <sheets>
    <sheet name="Rekapitulácia stavby" sheetId="1" r:id="rId1"/>
    <sheet name="02d - Oprava vonkajších s..." sheetId="2" r:id="rId2"/>
    <sheet name="02e - Oprava vonkajších s..." sheetId="3" r:id="rId3"/>
    <sheet name="ARkanal - Areálové rozvod..." sheetId="4" r:id="rId4"/>
    <sheet name="ARvoda - Areálové rozvody..." sheetId="5" r:id="rId5"/>
    <sheet name="DK - Vnútorná dažďová kan..." sheetId="6" r:id="rId6"/>
  </sheets>
  <definedNames>
    <definedName name="_xlnm.Print_Titles" localSheetId="1">'02d - Oprava vonkajších s...'!$115:$115</definedName>
    <definedName name="_xlnm.Print_Titles" localSheetId="2">'02e - Oprava vonkajších s...'!$115:$115</definedName>
    <definedName name="_xlnm.Print_Titles" localSheetId="3">'ARkanal - Areálové rozvod...'!$115:$115</definedName>
    <definedName name="_xlnm.Print_Titles" localSheetId="4">'ARvoda - Areálové rozvody...'!$117:$117</definedName>
    <definedName name="_xlnm.Print_Titles" localSheetId="5">'DK - Vnútorná dažďová kan...'!$112:$112</definedName>
    <definedName name="_xlnm.Print_Titles" localSheetId="0">'Rekapitulácia stavby'!$85:$85</definedName>
    <definedName name="_xlnm.Print_Area" localSheetId="1">'02d - Oprava vonkajších s...'!$C$4:$Q$70,'02d - Oprava vonkajších s...'!$C$76:$Q$98,'02d - Oprava vonkajších s...'!$C$104:$Q$138</definedName>
    <definedName name="_xlnm.Print_Area" localSheetId="2">'02e - Oprava vonkajších s...'!$C$4:$Q$70,'02e - Oprava vonkajších s...'!$C$76:$Q$98,'02e - Oprava vonkajších s...'!$C$104:$Q$138</definedName>
    <definedName name="_xlnm.Print_Area" localSheetId="3">'ARkanal - Areálové rozvod...'!$C$4:$Q$70,'ARkanal - Areálové rozvod...'!$C$76:$Q$98,'ARkanal - Areálové rozvod...'!$C$104:$Q$151</definedName>
    <definedName name="_xlnm.Print_Area" localSheetId="4">'ARvoda - Areálové rozvody...'!$C$4:$Q$70,'ARvoda - Areálové rozvody...'!$C$76:$Q$100,'ARvoda - Areálové rozvody...'!$C$106:$Q$153</definedName>
    <definedName name="_xlnm.Print_Area" localSheetId="5">'DK - Vnútorná dažďová kan...'!$C$4:$Q$70,'DK - Vnútorná dažďová kan...'!$C$76:$Q$95,'DK - Vnútorná dažďová kan...'!$C$101:$Q$120</definedName>
    <definedName name="_xlnm.Print_Area" localSheetId="0">'Rekapitulácia stavby'!$C$4:$AP$70,'Rekapitulácia stavby'!$C$76:$AP$97</definedName>
  </definedNames>
  <calcPr fullCalcOnLoad="1"/>
</workbook>
</file>

<file path=xl/sharedStrings.xml><?xml version="1.0" encoding="utf-8"?>
<sst xmlns="http://schemas.openxmlformats.org/spreadsheetml/2006/main" count="2210" uniqueCount="377">
  <si>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</si>
  <si>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</si>
  <si>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</si>
  <si>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</si>
  <si>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</si>
  <si>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</si>
  <si>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</si>
  <si>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</si>
  <si>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</si>
  <si>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</si>
  <si>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</si>
  <si>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</si>
  <si>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02b</t>
  </si>
  <si>
    <t>Stavba:</t>
  </si>
  <si>
    <t>Prestavba 2. a 3. nadzemného podlažia domu služieb na 10 mestských nájomných bytov</t>
  </si>
  <si>
    <t>JKSO:</t>
  </si>
  <si>
    <t>KS:</t>
  </si>
  <si>
    <t>Miesto:</t>
  </si>
  <si>
    <t xml:space="preserve">Dom služieb Dudince, 962 71 </t>
  </si>
  <si>
    <t>Dátum:</t>
  </si>
  <si>
    <t>25.1.2016</t>
  </si>
  <si>
    <t>Objednávateľ:</t>
  </si>
  <si>
    <t>IČO:</t>
  </si>
  <si>
    <t xml:space="preserve"> </t>
  </si>
  <si>
    <t>IČO DPH:</t>
  </si>
  <si>
    <t>Zhotoviteľ:</t>
  </si>
  <si>
    <t>Projektant:</t>
  </si>
  <si>
    <t xml:space="preserve">atelier yesss s.r.o. </t>
  </si>
  <si>
    <t>True</t>
  </si>
  <si>
    <t>0,01</t>
  </si>
  <si>
    <t>Spracovateľ:</t>
  </si>
  <si>
    <t>Poznámka:</t>
  </si>
  <si>
    <t>K správnemu naceneniu výkazu výmer je potrebné naštudovanie PD a obhliadka stavby. Naceniť je potrebné jestvujúci výkaz výmer podľa pokynov tendrového zadávateľa, resp. zmluvy o dielo. Rozdiely uviesť pod čiaru.
Výkaz výmer výberom položiek, priloženými výpočtami má pomôcť a urýchliť dodávateľovi správne naceniť všetky práce podľa PD ku kompletnej realizácii, skolaudovaní a užívateľnosti stavebného diela.
Práce a dodávky obsiahnuté v projektovej dokumentácii a neobsiahnuté vo výkaze výmer je dodávateľ povinný položkovo rozšpecifikovať a naceniť pod čiaru, mimo ponukového rozpočtu pre objektívne rozhodovanie.
Zmeny, opravy VV a návrhy na možné zniženie stavebných nákladov dodávateľ nacení rovnako pod čiaru a priloží k ponukovému rozpočtu. Výmeny materiálov je potrebné prekonzultovať s architektom a investorom. Pri materiáloch uvedených všeobecne dodávateľ špecifikuje konkrétny uvažovaný druh.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</si>
  <si>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</si>
  <si>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</si>
  <si>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</si>
  <si>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</si>
  <si>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</si>
  <si>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</si>
  <si>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</si>
  <si>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</si>
  <si>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</si>
  <si>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</si>
  <si>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</si>
  <si>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</si>
  <si>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</si>
  <si>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</si>
  <si>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</si>
  <si>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</si>
  <si>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</si>
  <si>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</si>
  <si>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</si>
  <si>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</si>
  <si>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</si>
  <si>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</si>
  <si>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</si>
  <si>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</si>
  <si>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</si>
  <si>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</si>
  <si>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</si>
  <si>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</si>
  <si>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</si>
  <si>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</si>
  <si>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</si>
  <si>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</si>
  <si>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</si>
  <si>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</si>
  <si>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</si>
  <si>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</si>
  <si>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</si>
  <si>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</si>
  <si>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</si>
  <si>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</si>
  <si>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</si>
  <si>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</si>
  <si>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{d6dc75f0-6bff-4575-a80d-451c3b3e5cf7}</t>
  </si>
  <si>
    <t>{00000000-0000-0000-0000-000000000000}</t>
  </si>
  <si>
    <t>SO 02</t>
  </si>
  <si>
    <t>Technická vybavenosť k nájomným bytom</t>
  </si>
  <si>
    <t>1</t>
  </si>
  <si>
    <t>{24e924fa-5606-40d5-a91a-33e8a356b05a}</t>
  </si>
  <si>
    <t>02d</t>
  </si>
  <si>
    <t>Oprava vonkajších spevnených plôch - prístupové komunikácie</t>
  </si>
  <si>
    <t>2</t>
  </si>
  <si>
    <t>{e9cf4ef5-86a2-489c-99af-0da693a408b3}</t>
  </si>
  <si>
    <t>02e</t>
  </si>
  <si>
    <t>Oprava vonkajších spevnených plôch - odstavné plochy</t>
  </si>
  <si>
    <t>{01a82f63-6215-4432-82c0-535619a65a67}</t>
  </si>
  <si>
    <t>ARkanal</t>
  </si>
  <si>
    <t>Areálové rozvody kanalizácie</t>
  </si>
  <si>
    <t>{d1cfe833-b04a-485f-b87f-8e74f7fc945f}</t>
  </si>
  <si>
    <t>ARvoda</t>
  </si>
  <si>
    <t xml:space="preserve">Areálové rozvody vody </t>
  </si>
  <si>
    <t>{96c835e6-f28d-4cf9-bb05-c895a217993e}</t>
  </si>
  <si>
    <t>DK</t>
  </si>
  <si>
    <t>Vnútorná dažďová kanalizácia</t>
  </si>
  <si>
    <t>{8eec3a56-a433-4fb1-b70f-1121c3990068}</t>
  </si>
  <si>
    <t>2) Ostatné náklady zo súhrnného listu</t>
  </si>
  <si>
    <t>Percent. zadanie
[% nákladov rozpočtu]</t>
  </si>
  <si>
    <t>Zaradenie nákladov</t>
  </si>
  <si>
    <t>Celkové náklady za stavbu 1) + 2)</t>
  </si>
  <si>
    <t>Späť na hárok:</t>
  </si>
  <si>
    <t>KRYCÍ LIST ROZPOČTU</t>
  </si>
  <si>
    <t>Objekt:</t>
  </si>
  <si>
    <t>SO 02 - Technická vybavenosť k nájomným bytom</t>
  </si>
  <si>
    <t>Časť:</t>
  </si>
  <si>
    <t>02d - Oprava vonkajších spevnených plôch - prístupové komunikácie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</si>
  <si>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</si>
  <si>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</si>
  <si>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</si>
  <si>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</si>
  <si>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</si>
  <si>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</si>
  <si>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</si>
  <si>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</si>
  <si>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</si>
  <si>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</si>
  <si>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</si>
  <si>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</si>
  <si>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</si>
  <si>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</si>
  <si>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</si>
  <si>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</si>
  <si>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</si>
  <si>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</si>
  <si>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</si>
  <si>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</si>
  <si>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</si>
  <si>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</si>
  <si>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</si>
  <si>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</si>
  <si>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</si>
  <si>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</si>
  <si>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</si>
  <si>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</si>
  <si>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</si>
  <si>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113106612</t>
  </si>
  <si>
    <t>Rozoberanie zámkovej dlažby všetkých druhov v ploche nad 20 m2,  -0,26000t</t>
  </si>
  <si>
    <t>m2</t>
  </si>
  <si>
    <t>4</t>
  </si>
  <si>
    <t>2010235521</t>
  </si>
  <si>
    <t>buracie prace spevnenych ploch ostatne</t>
  </si>
  <si>
    <t>VV</t>
  </si>
  <si>
    <t>400</t>
  </si>
  <si>
    <t>Súčet</t>
  </si>
  <si>
    <t>113307211</t>
  </si>
  <si>
    <t>Odstránenie  podkladu v ploche nad 200 m2 z kameniva ťaženého, hr. vrstvy do 100 mm,  -0,16000t</t>
  </si>
  <si>
    <t>1616021686</t>
  </si>
  <si>
    <t>3</t>
  </si>
  <si>
    <t>564851114</t>
  </si>
  <si>
    <t>Podklad zo štrkodrviny s rozprestretím a zhutnením, po zhutnení hr. 180 mm</t>
  </si>
  <si>
    <t>1014204542</t>
  </si>
  <si>
    <t>567125115a</t>
  </si>
  <si>
    <t>Podklad z prostého betónu tr. C 12/15 hr. 150 mm</t>
  </si>
  <si>
    <t>1078103354</t>
  </si>
  <si>
    <t>5</t>
  </si>
  <si>
    <t>596911212</t>
  </si>
  <si>
    <t>Kladenie zámkovej dlažby  hr. 8 cm pre peších nad 20 m2</t>
  </si>
  <si>
    <t>-1648653291</t>
  </si>
  <si>
    <t xml:space="preserve">dostavovane spevnene plochy ostatne </t>
  </si>
  <si>
    <t>586</t>
  </si>
  <si>
    <t>6</t>
  </si>
  <si>
    <t>M</t>
  </si>
  <si>
    <t>5922902020</t>
  </si>
  <si>
    <t>Betónová zámková dlažba hr. 80 mm</t>
  </si>
  <si>
    <t>8</t>
  </si>
  <si>
    <t>-784596449</t>
  </si>
  <si>
    <t>11</t>
  </si>
  <si>
    <t>979081111</t>
  </si>
  <si>
    <t>Odvoz sutiny a vybúraných hmôt na skládku do 1 km</t>
  </si>
  <si>
    <t>t</t>
  </si>
  <si>
    <t>1163539311</t>
  </si>
  <si>
    <t>12</t>
  </si>
  <si>
    <t>979081121</t>
  </si>
  <si>
    <t>Odvoz sutiny a vybúraných hmôt na skládku za každý ďalší 1 km</t>
  </si>
  <si>
    <t>1016537937</t>
  </si>
  <si>
    <t xml:space="preserve">odvoz na skládku do 10 km
</t>
  </si>
  <si>
    <t>P</t>
  </si>
  <si>
    <t>13</t>
  </si>
  <si>
    <t>979089012</t>
  </si>
  <si>
    <t>Poplatok za skladovanie - betón, tehly, dlaždice (17 01 ), ostatné</t>
  </si>
  <si>
    <t>-1927191283</t>
  </si>
  <si>
    <t>14</t>
  </si>
  <si>
    <t>998223011</t>
  </si>
  <si>
    <t>Presun hmôt pre pozemné komunikácie s krytom dláždeným (822 2.3, 822 5.3) akejkoľvek dĺžky objektu</t>
  </si>
  <si>
    <t>-281644296</t>
  </si>
  <si>
    <t>02e - Oprava vonkajších spevnených plôch - odstavné plochy</t>
  </si>
  <si>
    <t>buracie prace spevnenych ploch byty</t>
  </si>
  <si>
    <t>252</t>
  </si>
  <si>
    <t>dostavovane spevnene plochy pre potreby bytov</t>
  </si>
  <si>
    <t>452</t>
  </si>
  <si>
    <t>ARkanal - Areálové rozvody kanalizácie</t>
  </si>
  <si>
    <t>Dom služieb Dudince, 962 71 Dudince, p.č.: 171/1,2</t>
  </si>
  <si>
    <t>HSV -  Práce a dodávky HSV</t>
  </si>
  <si>
    <t xml:space="preserve">    1 -  Zemné práce</t>
  </si>
  <si>
    <t xml:space="preserve">    4 -  Vodorovné konštrukcie</t>
  </si>
  <si>
    <t xml:space="preserve">    8 -  Rúrové vedenie</t>
  </si>
  <si>
    <t xml:space="preserve">    99 -  Presun hmôt HSV</t>
  </si>
  <si>
    <t>01</t>
  </si>
  <si>
    <t xml:space="preserve">Vytýčenie jestvujúcich podzemných vedení </t>
  </si>
  <si>
    <t>kpl</t>
  </si>
  <si>
    <t>597737681</t>
  </si>
  <si>
    <t>131201201</t>
  </si>
  <si>
    <t>Výkop zapaženej jamy v hornine 3, do 100 m3</t>
  </si>
  <si>
    <t>m3</t>
  </si>
  <si>
    <t>-1318708448</t>
  </si>
  <si>
    <t>131201209</t>
  </si>
  <si>
    <t>Príplatok za lepivosť pri hĺbení zapažených jám a zárezov s urovnaním dna v hornine 3</t>
  </si>
  <si>
    <t>-1802696372</t>
  </si>
  <si>
    <t>132201201</t>
  </si>
  <si>
    <t>Výkop ryhy šírky 600-2000mm horn.3 do 100m3</t>
  </si>
  <si>
    <t>-434548116</t>
  </si>
  <si>
    <t>132201209</t>
  </si>
  <si>
    <t>Príplatok k cenám za lepivosť pri hĺbení rýh š. nad 600 do 2 000 mm zapaž. i nezapažených, s urovnaním dna v hornine 3</t>
  </si>
  <si>
    <t>-46997572</t>
  </si>
  <si>
    <t>151101101</t>
  </si>
  <si>
    <t>Paženie a rozopretie stien rýh pre podzemné vedenie, príložné do 2 m</t>
  </si>
  <si>
    <t>-821673787</t>
  </si>
  <si>
    <t>7</t>
  </si>
  <si>
    <t>151101111</t>
  </si>
  <si>
    <t>Odstránenie paženia rýh pre podzemné vedenie, príložné hĺbky do 2 m</t>
  </si>
  <si>
    <t>34191630</t>
  </si>
  <si>
    <t>151101201</t>
  </si>
  <si>
    <t>Paženie stien bez rozopretia alebo vzopretia, príložné hĺbky do 4m</t>
  </si>
  <si>
    <t>-2082076944</t>
  </si>
  <si>
    <t>9</t>
  </si>
  <si>
    <t>151101211</t>
  </si>
  <si>
    <t>Odstránenie paženia stien príložné hĺbky do 4 m</t>
  </si>
  <si>
    <t>1096191523</t>
  </si>
  <si>
    <t>10</t>
  </si>
  <si>
    <t>162701105</t>
  </si>
  <si>
    <t>Vodorovné premiestnenie výkopku tr.1-4 do 10000 m</t>
  </si>
  <si>
    <t>244634167</t>
  </si>
  <si>
    <t>162701109</t>
  </si>
  <si>
    <t>Príplatok za každých ďalších 1000 m horniny 1-4 po spevnenej ceste</t>
  </si>
  <si>
    <t>1234544825</t>
  </si>
  <si>
    <t>167101101</t>
  </si>
  <si>
    <t>Nakladanie neuľahnutého výkopku z hornín tr.1-4 do 100 m3</t>
  </si>
  <si>
    <t>-1501238212</t>
  </si>
  <si>
    <t>171201201</t>
  </si>
  <si>
    <t>Uloženie sypaniny na skládky do 100 m3</t>
  </si>
  <si>
    <t>-902691159</t>
  </si>
  <si>
    <t>171209002</t>
  </si>
  <si>
    <t>Poplatok za skladovanie - zemina a kamenivo (17 05) ostatné</t>
  </si>
  <si>
    <t>-1515865533</t>
  </si>
  <si>
    <t>15</t>
  </si>
  <si>
    <t>174101002</t>
  </si>
  <si>
    <t>Zásyp sypaninou so zhutnením jám, šachiet, rýh, zárezov alebo okolo objektov nad 100 do 1000 m3</t>
  </si>
  <si>
    <t>-222872560</t>
  </si>
  <si>
    <t>16</t>
  </si>
  <si>
    <t>175101102</t>
  </si>
  <si>
    <t>Obsyp potrubia sypaninou z vhodných hornín 1 až 4 s prehodením sypaniny</t>
  </si>
  <si>
    <t>182137035</t>
  </si>
  <si>
    <t>17</t>
  </si>
  <si>
    <t>5833743700</t>
  </si>
  <si>
    <t xml:space="preserve">Štrkopiesok 0-16 </t>
  </si>
  <si>
    <t>-571336187</t>
  </si>
  <si>
    <t>18</t>
  </si>
  <si>
    <t>451573111</t>
  </si>
  <si>
    <t>Lôžko pod potrubie, stoky a drobné objekty, v otvorenom výkope z piesku a štrkopiesku do 63 mm</t>
  </si>
  <si>
    <t>-1140947635</t>
  </si>
  <si>
    <t>21</t>
  </si>
  <si>
    <t>871313121</t>
  </si>
  <si>
    <t>Montáž potrubia z kanalizačných rúr z tvrdého PVC tesn. gumovým krúžkom v skl. do 20% DN 150</t>
  </si>
  <si>
    <t>m</t>
  </si>
  <si>
    <t>1266765387</t>
  </si>
  <si>
    <t>22</t>
  </si>
  <si>
    <t>2861102200</t>
  </si>
  <si>
    <t>Kanalizačné rúry PVC-U hladké s hrdlom 160x 4.0x1000mm</t>
  </si>
  <si>
    <t>ks</t>
  </si>
  <si>
    <t>1636598107</t>
  </si>
  <si>
    <t>25</t>
  </si>
  <si>
    <t>877313122</t>
  </si>
  <si>
    <t xml:space="preserve">Montáž tvarovky na potrubí z rúr z tvrdého PVC tesnených gumovým krúžkom, presuvka do DN 150 </t>
  </si>
  <si>
    <t>-477731449</t>
  </si>
  <si>
    <t>26</t>
  </si>
  <si>
    <t>2864201700</t>
  </si>
  <si>
    <t>PVC-U prechodka šachtová kanalizačná 160</t>
  </si>
  <si>
    <t>2090879175</t>
  </si>
  <si>
    <t>27</t>
  </si>
  <si>
    <t>877313123</t>
  </si>
  <si>
    <t>Montáž tvarovky na potrubí z rúr z tvrdého PVC tesn. gumovým krúžkom, jednoosá DN 150</t>
  </si>
  <si>
    <t>639656046</t>
  </si>
  <si>
    <t>28</t>
  </si>
  <si>
    <t>2863101700</t>
  </si>
  <si>
    <t>PVC-U koleno pre kanalizačné rúry hladké 160/45°</t>
  </si>
  <si>
    <t>442095839</t>
  </si>
  <si>
    <t>31</t>
  </si>
  <si>
    <t>892311000</t>
  </si>
  <si>
    <t>Skúška tesnosti kanalizácie D 150</t>
  </si>
  <si>
    <t>-662766297</t>
  </si>
  <si>
    <t>32</t>
  </si>
  <si>
    <t>894431137</t>
  </si>
  <si>
    <t>Montáž revíznej šachty z PVC, DN 400</t>
  </si>
  <si>
    <t>-274661868</t>
  </si>
  <si>
    <t>33</t>
  </si>
  <si>
    <t>28602</t>
  </si>
  <si>
    <t xml:space="preserve">Revízna šachta plastová DN 400 </t>
  </si>
  <si>
    <t>-1550771073</t>
  </si>
  <si>
    <t>34</t>
  </si>
  <si>
    <t>899102111</t>
  </si>
  <si>
    <t>Osadenie poklopu liatinového a oceľového vrátane rámu hmotn. nad 50 do 100 kg</t>
  </si>
  <si>
    <t>-513779302</t>
  </si>
  <si>
    <t>35</t>
  </si>
  <si>
    <t>600B125</t>
  </si>
  <si>
    <t xml:space="preserve">Poklop typu LD 12 D400 Din EN 124 </t>
  </si>
  <si>
    <t>1938511713</t>
  </si>
  <si>
    <t>37</t>
  </si>
  <si>
    <t>998276101</t>
  </si>
  <si>
    <t>Presun hmôt pre rúrové vedenie hĺbené z rúr z plast., hmôt alebo sklolamin. v otvorenom výkope</t>
  </si>
  <si>
    <t>-1885354898</t>
  </si>
  <si>
    <t xml:space="preserve">ARvoda - Areálové rozvody vody </t>
  </si>
  <si>
    <t>M -  Práce a dodávky M</t>
  </si>
  <si>
    <t xml:space="preserve">    46-M -  Zemné práce pri extr.mont.prácach</t>
  </si>
  <si>
    <t>19</t>
  </si>
  <si>
    <t>871211121</t>
  </si>
  <si>
    <t>Montáž potrubia z tlakových rúrok polyetylénových vonkajšieho priemeru 63 mm</t>
  </si>
  <si>
    <t>-634060183</t>
  </si>
  <si>
    <t>28611183001</t>
  </si>
  <si>
    <t>Rúrka  rPE D65</t>
  </si>
  <si>
    <t>2128397900</t>
  </si>
  <si>
    <t>23</t>
  </si>
  <si>
    <t>8773112211</t>
  </si>
  <si>
    <t xml:space="preserve">Montáž T-kusa na potrubie </t>
  </si>
  <si>
    <t>1932054655</t>
  </si>
  <si>
    <t>24</t>
  </si>
  <si>
    <t>28623186351</t>
  </si>
  <si>
    <t>T-kus 90/65</t>
  </si>
  <si>
    <t>-1124755017</t>
  </si>
  <si>
    <t>29</t>
  </si>
  <si>
    <t>892233111</t>
  </si>
  <si>
    <t>Preplach a dezinfekcia vodovodného potrubia DN od 25 do 70</t>
  </si>
  <si>
    <t>-1055862913</t>
  </si>
  <si>
    <t>30</t>
  </si>
  <si>
    <t>892241111</t>
  </si>
  <si>
    <t>Ostatné práce na rúrovom vedení, tlakové skúšky vodovodného potrubia DN do 80</t>
  </si>
  <si>
    <t>1617535156</t>
  </si>
  <si>
    <t>36</t>
  </si>
  <si>
    <t>899721111</t>
  </si>
  <si>
    <t>Vyhľadávací vodič na potrubí  DN do 150 mm</t>
  </si>
  <si>
    <t>-840439942</t>
  </si>
  <si>
    <t>38</t>
  </si>
  <si>
    <t>460490012</t>
  </si>
  <si>
    <t>Rozvinutie a uloženie výstražnej fólie z PVC do ryhy, šírka 33 cm</t>
  </si>
  <si>
    <t>64</t>
  </si>
  <si>
    <t>-2070750402</t>
  </si>
  <si>
    <t>39</t>
  </si>
  <si>
    <t>2830002000</t>
  </si>
  <si>
    <t>Fólia v m - voda</t>
  </si>
  <si>
    <t>128</t>
  </si>
  <si>
    <t>-366438604</t>
  </si>
  <si>
    <t>DK - Vnútorná dažďová kanalizácia</t>
  </si>
  <si>
    <t>PSV -  Práce a dodávky PSV</t>
  </si>
  <si>
    <t xml:space="preserve">    721 -  Zdravotech. vnútorná kanalizácia</t>
  </si>
  <si>
    <t>721171571</t>
  </si>
  <si>
    <t>Potrubie z rúr  PP HT zvislé  d110</t>
  </si>
  <si>
    <t>-723149099</t>
  </si>
  <si>
    <t>721212402</t>
  </si>
  <si>
    <t>Montáž strešného vpustu</t>
  </si>
  <si>
    <t>-521927200</t>
  </si>
  <si>
    <t>HL69P/2</t>
  </si>
  <si>
    <t>Renovačný strešný vpust s PVC-limcom</t>
  </si>
  <si>
    <t>-206737740</t>
  </si>
  <si>
    <t>721290111</t>
  </si>
  <si>
    <t>Ostatné - skúška tesnosti kanalizácie v objektoch vodou do DN 125</t>
  </si>
  <si>
    <t>-590431529</t>
  </si>
  <si>
    <t>998721201</t>
  </si>
  <si>
    <t>Presun hmôt pre vnútornú kanalizáciu v objektoch výšky do 6 m</t>
  </si>
  <si>
    <t>%</t>
  </si>
  <si>
    <t>162766871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</si>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</sst>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%"/>
    <numFmt numFmtId="181" formatCode="dd\.mm\.yyyy"/>
    <numFmt numFmtId="182" formatCode="#,##0.00000"/>
    <numFmt numFmtId="183" formatCode="#,##0.000"/>
  </numFmts>
  <fonts count="10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b/>
      <sz val="10"/>
      <color indexed="56"/>
      <name val="Trebuchet MS"/>
      <family val="2"/>
    </font>
    <font>
      <sz val="9"/>
      <color indexed="8"/>
      <name val="Trebuchet MS"/>
      <family val="2"/>
    </font>
    <font>
      <i/>
      <sz val="7"/>
      <color indexed="55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0"/>
      <color rgb="FF003366"/>
      <name val="Trebuchet MS"/>
      <family val="2"/>
    </font>
    <font>
      <b/>
      <sz val="8"/>
      <color rgb="FF969696"/>
      <name val="Trebuchet MS"/>
      <family val="2"/>
    </font>
    <font>
      <i/>
      <sz val="7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78" fontId="60" fillId="0" borderId="0" applyFont="0" applyFill="0" applyBorder="0" applyAlignment="0" applyProtection="0"/>
    <xf numFmtId="176" fontId="6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79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71" fillId="0" borderId="0" applyNumberFormat="0" applyFill="0" applyBorder="0" applyAlignment="0" applyProtection="0"/>
    <xf numFmtId="0" fontId="60" fillId="23" borderId="6" applyNumberFormat="0" applyFont="0" applyAlignment="0" applyProtection="0"/>
    <xf numFmtId="9" fontId="6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68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7" fillId="0" borderId="0" xfId="0" applyFont="1" applyAlignment="1">
      <alignment horizontal="left" vertical="center"/>
    </xf>
    <xf numFmtId="0" fontId="8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8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180" fontId="79" fillId="0" borderId="0" xfId="0" applyNumberFormat="1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79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90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91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91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81" fontId="5" fillId="0" borderId="0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88" fillId="0" borderId="30" xfId="0" applyFont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 wrapText="1"/>
    </xf>
    <xf numFmtId="0" fontId="88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92" fillId="0" borderId="0" xfId="0" applyFont="1" applyBorder="1" applyAlignment="1">
      <alignment vertical="center"/>
    </xf>
    <xf numFmtId="4" fontId="93" fillId="0" borderId="22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82" fontId="93" fillId="0" borderId="0" xfId="0" applyNumberFormat="1" applyFont="1" applyBorder="1" applyAlignment="1">
      <alignment vertical="center"/>
    </xf>
    <xf numFmtId="4" fontId="93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96" fillId="0" borderId="22" xfId="0" applyNumberFormat="1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182" fontId="96" fillId="0" borderId="0" xfId="0" applyNumberFormat="1" applyFont="1" applyBorder="1" applyAlignment="1">
      <alignment vertical="center"/>
    </xf>
    <xf numFmtId="4" fontId="96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4" fontId="91" fillId="0" borderId="22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182" fontId="91" fillId="0" borderId="0" xfId="0" applyNumberFormat="1" applyFont="1" applyBorder="1" applyAlignment="1">
      <alignment vertical="center"/>
    </xf>
    <xf numFmtId="4" fontId="91" fillId="0" borderId="23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91" fillId="0" borderId="24" xfId="0" applyNumberFormat="1" applyFont="1" applyBorder="1" applyAlignment="1">
      <alignment vertical="center"/>
    </xf>
    <xf numFmtId="4" fontId="91" fillId="0" borderId="25" xfId="0" applyNumberFormat="1" applyFont="1" applyBorder="1" applyAlignment="1">
      <alignment vertical="center"/>
    </xf>
    <xf numFmtId="182" fontId="91" fillId="0" borderId="25" xfId="0" applyNumberFormat="1" applyFont="1" applyBorder="1" applyAlignment="1">
      <alignment vertical="center"/>
    </xf>
    <xf numFmtId="4" fontId="91" fillId="0" borderId="26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92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right"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97" fillId="0" borderId="0" xfId="0" applyFont="1" applyBorder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88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2" fontId="98" fillId="0" borderId="20" xfId="0" applyNumberFormat="1" applyFont="1" applyBorder="1" applyAlignment="1">
      <alignment/>
    </xf>
    <xf numFmtId="182" fontId="98" fillId="0" borderId="21" xfId="0" applyNumberFormat="1" applyFont="1" applyBorder="1" applyAlignment="1">
      <alignment/>
    </xf>
    <xf numFmtId="183" fontId="13" fillId="0" borderId="0" xfId="0" applyNumberFormat="1" applyFont="1" applyAlignment="1">
      <alignment vertical="center"/>
    </xf>
    <xf numFmtId="0" fontId="82" fillId="0" borderId="13" xfId="0" applyFont="1" applyBorder="1" applyAlignment="1">
      <alignment/>
    </xf>
    <xf numFmtId="0" fontId="82" fillId="0" borderId="0" xfId="0" applyFont="1" applyBorder="1" applyAlignment="1">
      <alignment/>
    </xf>
    <xf numFmtId="0" fontId="80" fillId="0" borderId="0" xfId="0" applyFont="1" applyBorder="1" applyAlignment="1">
      <alignment horizontal="left"/>
    </xf>
    <xf numFmtId="0" fontId="82" fillId="0" borderId="14" xfId="0" applyFont="1" applyBorder="1" applyAlignment="1">
      <alignment/>
    </xf>
    <xf numFmtId="0" fontId="82" fillId="0" borderId="22" xfId="0" applyFont="1" applyBorder="1" applyAlignment="1">
      <alignment/>
    </xf>
    <xf numFmtId="182" fontId="82" fillId="0" borderId="0" xfId="0" applyNumberFormat="1" applyFont="1" applyBorder="1" applyAlignment="1">
      <alignment/>
    </xf>
    <xf numFmtId="182" fontId="82" fillId="0" borderId="23" xfId="0" applyNumberFormat="1" applyFont="1" applyBorder="1" applyAlignment="1">
      <alignment/>
    </xf>
    <xf numFmtId="0" fontId="82" fillId="0" borderId="0" xfId="0" applyFont="1" applyAlignment="1">
      <alignment horizontal="left"/>
    </xf>
    <xf numFmtId="0" fontId="82" fillId="0" borderId="0" xfId="0" applyFont="1" applyAlignment="1">
      <alignment horizontal="center"/>
    </xf>
    <xf numFmtId="183" fontId="82" fillId="0" borderId="0" xfId="0" applyNumberFormat="1" applyFont="1" applyAlignment="1">
      <alignment vertical="center"/>
    </xf>
    <xf numFmtId="0" fontId="81" fillId="0" borderId="0" xfId="0" applyFont="1" applyBorder="1" applyAlignment="1">
      <alignment horizontal="left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183" fontId="4" fillId="0" borderId="33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79" fillId="0" borderId="33" xfId="0" applyFont="1" applyBorder="1" applyAlignment="1">
      <alignment horizontal="left" vertical="center"/>
    </xf>
    <xf numFmtId="182" fontId="79" fillId="0" borderId="0" xfId="0" applyNumberFormat="1" applyFont="1" applyBorder="1" applyAlignment="1">
      <alignment vertical="center"/>
    </xf>
    <xf numFmtId="182" fontId="79" fillId="0" borderId="23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3" fillId="0" borderId="14" xfId="0" applyFont="1" applyBorder="1" applyAlignment="1">
      <alignment vertical="center"/>
    </xf>
    <xf numFmtId="0" fontId="83" fillId="0" borderId="22" xfId="0" applyFont="1" applyBorder="1" applyAlignment="1">
      <alignment vertical="center"/>
    </xf>
    <xf numFmtId="0" fontId="83" fillId="0" borderId="2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183" fontId="84" fillId="0" borderId="0" xfId="0" applyNumberFormat="1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84" fillId="0" borderId="22" xfId="0" applyFont="1" applyBorder="1" applyAlignment="1">
      <alignment vertical="center"/>
    </xf>
    <xf numFmtId="0" fontId="84" fillId="0" borderId="2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0" xfId="0" applyFont="1" applyBorder="1" applyAlignment="1">
      <alignment horizontal="left" vertical="center"/>
    </xf>
    <xf numFmtId="183" fontId="85" fillId="0" borderId="0" xfId="0" applyNumberFormat="1" applyFont="1" applyBorder="1" applyAlignment="1">
      <alignment vertical="center"/>
    </xf>
    <xf numFmtId="0" fontId="85" fillId="0" borderId="14" xfId="0" applyFont="1" applyBorder="1" applyAlignment="1">
      <alignment vertical="center"/>
    </xf>
    <xf numFmtId="0" fontId="85" fillId="0" borderId="22" xfId="0" applyFont="1" applyBorder="1" applyAlignment="1">
      <alignment vertical="center"/>
    </xf>
    <xf numFmtId="0" fontId="85" fillId="0" borderId="2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99" fillId="0" borderId="33" xfId="0" applyFont="1" applyBorder="1" applyAlignment="1" applyProtection="1">
      <alignment horizontal="center" vertical="center"/>
      <protection locked="0"/>
    </xf>
    <xf numFmtId="49" fontId="99" fillId="0" borderId="33" xfId="0" applyNumberFormat="1" applyFont="1" applyBorder="1" applyAlignment="1" applyProtection="1">
      <alignment horizontal="left" vertical="center" wrapText="1"/>
      <protection locked="0"/>
    </xf>
    <xf numFmtId="0" fontId="99" fillId="0" borderId="33" xfId="0" applyFont="1" applyBorder="1" applyAlignment="1" applyProtection="1">
      <alignment horizontal="center" vertical="center" wrapText="1"/>
      <protection locked="0"/>
    </xf>
    <xf numFmtId="183" fontId="99" fillId="0" borderId="33" xfId="0" applyNumberFormat="1" applyFont="1" applyBorder="1" applyAlignment="1" applyProtection="1">
      <alignment vertical="center"/>
      <protection locked="0"/>
    </xf>
    <xf numFmtId="0" fontId="79" fillId="0" borderId="25" xfId="0" applyFont="1" applyBorder="1" applyAlignment="1">
      <alignment horizontal="center" vertical="center"/>
    </xf>
    <xf numFmtId="182" fontId="79" fillId="0" borderId="25" xfId="0" applyNumberFormat="1" applyFont="1" applyBorder="1" applyAlignment="1">
      <alignment vertical="center"/>
    </xf>
    <xf numFmtId="182" fontId="79" fillId="0" borderId="26" xfId="0" applyNumberFormat="1" applyFont="1" applyBorder="1" applyAlignment="1">
      <alignment vertical="center"/>
    </xf>
    <xf numFmtId="0" fontId="100" fillId="0" borderId="0" xfId="36" applyFont="1" applyAlignment="1">
      <alignment horizontal="center" vertical="center"/>
    </xf>
    <xf numFmtId="0" fontId="86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101" fillId="33" borderId="0" xfId="0" applyFont="1" applyFill="1" applyAlignment="1" applyProtection="1">
      <alignment horizontal="left" vertical="center"/>
      <protection/>
    </xf>
    <xf numFmtId="0" fontId="102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87" fillId="36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4" fontId="92" fillId="0" borderId="0" xfId="0" applyNumberFormat="1" applyFont="1" applyBorder="1" applyAlignment="1">
      <alignment horizontal="right" vertical="center"/>
    </xf>
    <xf numFmtId="4" fontId="9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92" fillId="35" borderId="0" xfId="0" applyNumberFormat="1" applyFont="1" applyFill="1" applyBorder="1" applyAlignment="1">
      <alignment vertical="center"/>
    </xf>
    <xf numFmtId="4" fontId="81" fillId="0" borderId="0" xfId="0" applyNumberFormat="1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103" fillId="0" borderId="0" xfId="0" applyFont="1" applyBorder="1" applyAlignment="1">
      <alignment horizontal="left" vertical="center" wrapText="1"/>
    </xf>
    <xf numFmtId="4" fontId="95" fillId="0" borderId="0" xfId="0" applyNumberFormat="1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4" fontId="95" fillId="0" borderId="0" xfId="0" applyNumberFormat="1" applyFont="1" applyBorder="1" applyAlignment="1">
      <alignment horizontal="right" vertical="center"/>
    </xf>
    <xf numFmtId="0" fontId="9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vertical="center"/>
    </xf>
    <xf numFmtId="180" fontId="79" fillId="0" borderId="0" xfId="0" applyNumberFormat="1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4" fontId="104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34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02" fillId="33" borderId="0" xfId="36" applyFont="1" applyFill="1" applyAlignment="1" applyProtection="1">
      <alignment horizontal="center" vertical="center"/>
      <protection/>
    </xf>
    <xf numFmtId="183" fontId="92" fillId="0" borderId="20" xfId="0" applyNumberFormat="1" applyFont="1" applyBorder="1" applyAlignment="1">
      <alignment/>
    </xf>
    <xf numFmtId="183" fontId="6" fillId="0" borderId="20" xfId="0" applyNumberFormat="1" applyFont="1" applyBorder="1" applyAlignment="1">
      <alignment vertical="center"/>
    </xf>
    <xf numFmtId="183" fontId="80" fillId="0" borderId="0" xfId="0" applyNumberFormat="1" applyFont="1" applyBorder="1" applyAlignment="1">
      <alignment/>
    </xf>
    <xf numFmtId="183" fontId="80" fillId="0" borderId="0" xfId="0" applyNumberFormat="1" applyFont="1" applyBorder="1" applyAlignment="1">
      <alignment vertical="center"/>
    </xf>
    <xf numFmtId="183" fontId="81" fillId="0" borderId="25" xfId="0" applyNumberFormat="1" applyFont="1" applyBorder="1" applyAlignment="1">
      <alignment/>
    </xf>
    <xf numFmtId="183" fontId="81" fillId="0" borderId="25" xfId="0" applyNumberFormat="1" applyFont="1" applyBorder="1" applyAlignment="1">
      <alignment vertical="center"/>
    </xf>
    <xf numFmtId="183" fontId="81" fillId="0" borderId="31" xfId="0" applyNumberFormat="1" applyFont="1" applyBorder="1" applyAlignment="1">
      <alignment/>
    </xf>
    <xf numFmtId="183" fontId="81" fillId="0" borderId="31" xfId="0" applyNumberFormat="1" applyFont="1" applyBorder="1" applyAlignment="1">
      <alignment vertical="center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vertical="center"/>
      <protection locked="0"/>
    </xf>
    <xf numFmtId="183" fontId="4" fillId="0" borderId="33" xfId="0" applyNumberFormat="1" applyFont="1" applyBorder="1" applyAlignment="1" applyProtection="1">
      <alignment vertical="center"/>
      <protection locked="0"/>
    </xf>
    <xf numFmtId="0" fontId="88" fillId="0" borderId="0" xfId="0" applyFont="1" applyBorder="1" applyAlignment="1">
      <alignment horizontal="left" vertical="center" wrapText="1"/>
    </xf>
    <xf numFmtId="0" fontId="105" fillId="0" borderId="20" xfId="0" applyFont="1" applyBorder="1" applyAlignment="1">
      <alignment vertical="center" wrapText="1"/>
    </xf>
    <xf numFmtId="0" fontId="83" fillId="0" borderId="20" xfId="0" applyFont="1" applyBorder="1" applyAlignment="1">
      <alignment horizontal="left" vertical="center" wrapText="1"/>
    </xf>
    <xf numFmtId="0" fontId="83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vertical="center"/>
    </xf>
    <xf numFmtId="0" fontId="85" fillId="0" borderId="0" xfId="0" applyFont="1" applyBorder="1" applyAlignment="1">
      <alignment horizontal="left" vertical="center" wrapText="1"/>
    </xf>
    <xf numFmtId="0" fontId="85" fillId="0" borderId="0" xfId="0" applyFont="1" applyBorder="1" applyAlignment="1">
      <alignment vertical="center"/>
    </xf>
    <xf numFmtId="0" fontId="99" fillId="0" borderId="33" xfId="0" applyFont="1" applyBorder="1" applyAlignment="1" applyProtection="1">
      <alignment horizontal="left" vertical="center" wrapText="1"/>
      <protection locked="0"/>
    </xf>
    <xf numFmtId="0" fontId="99" fillId="0" borderId="33" xfId="0" applyFont="1" applyBorder="1" applyAlignment="1" applyProtection="1">
      <alignment vertical="center"/>
      <protection locked="0"/>
    </xf>
    <xf numFmtId="183" fontId="99" fillId="0" borderId="33" xfId="0" applyNumberFormat="1" applyFont="1" applyBorder="1" applyAlignment="1" applyProtection="1">
      <alignment vertical="center"/>
      <protection locked="0"/>
    </xf>
    <xf numFmtId="181" fontId="5" fillId="0" borderId="0" xfId="0" applyNumberFormat="1" applyFont="1" applyBorder="1" applyAlignment="1">
      <alignment horizontal="left" vertical="center"/>
    </xf>
    <xf numFmtId="0" fontId="5" fillId="35" borderId="31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106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4" fontId="97" fillId="0" borderId="0" xfId="0" applyNumberFormat="1" applyFont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4" fontId="80" fillId="0" borderId="0" xfId="0" applyNumberFormat="1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4" fontId="79" fillId="0" borderId="0" xfId="0" applyNumberFormat="1" applyFont="1" applyBorder="1" applyAlignment="1">
      <alignment vertical="center"/>
    </xf>
    <xf numFmtId="4" fontId="6" fillId="35" borderId="18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183" fontId="80" fillId="0" borderId="20" xfId="0" applyNumberFormat="1" applyFont="1" applyBorder="1" applyAlignment="1">
      <alignment/>
    </xf>
    <xf numFmtId="183" fontId="80" fillId="0" borderId="20" xfId="0" applyNumberFormat="1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FE9C3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36F64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FFED5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3AED4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3D112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AC9B6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CENKROSplusData\System\Temp\radFE9C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CENKROSplusData\System\Temp\rad36F6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CENKROSplusData\System\Temp\radFFED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CENKROSplusData\System\Temp\rad3AED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CENKROSplusData\System\Temp\rad3D11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CENKROSplusData\System\Temp\radAC9B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8"/>
  <sheetViews>
    <sheetView showGridLines="0" tabSelected="1" zoomScalePageLayoutView="0" workbookViewId="0" topLeftCell="A1">
      <pane ySplit="1" topLeftCell="A6" activePane="bottomLeft" state="frozen"/>
      <selection pane="topLeft" activeCell="A1" sqref="A1"/>
      <selection pane="bottomLeft" activeCell="W32" sqref="W32:AE32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89" width="0" style="0" hidden="1" customWidth="1"/>
  </cols>
  <sheetData>
    <row r="1" spans="1:73" ht="21" customHeight="1">
      <c r="A1" s="186" t="s">
        <v>0</v>
      </c>
      <c r="B1" s="187"/>
      <c r="C1" s="187"/>
      <c r="D1" s="188" t="s">
        <v>1</v>
      </c>
      <c r="E1" s="187"/>
      <c r="F1" s="187"/>
      <c r="G1" s="187"/>
      <c r="H1" s="187"/>
      <c r="I1" s="187"/>
      <c r="J1" s="187"/>
      <c r="K1" s="189" t="s">
        <v>370</v>
      </c>
      <c r="L1" s="189"/>
      <c r="M1" s="189"/>
      <c r="N1" s="189"/>
      <c r="O1" s="189"/>
      <c r="P1" s="189"/>
      <c r="Q1" s="189"/>
      <c r="R1" s="189"/>
      <c r="S1" s="189"/>
      <c r="T1" s="187"/>
      <c r="U1" s="187"/>
      <c r="V1" s="187"/>
      <c r="W1" s="189" t="s">
        <v>371</v>
      </c>
      <c r="X1" s="189"/>
      <c r="Y1" s="189"/>
      <c r="Z1" s="189"/>
      <c r="AA1" s="189"/>
      <c r="AB1" s="189"/>
      <c r="AC1" s="189"/>
      <c r="AD1" s="189"/>
      <c r="AE1" s="189"/>
      <c r="AF1" s="189"/>
      <c r="AG1" s="187"/>
      <c r="AH1" s="187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</row>
    <row r="2" spans="3:72" ht="36.75" customHeight="1">
      <c r="C2" s="226" t="s">
        <v>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R2" s="191" t="s">
        <v>6</v>
      </c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S2" s="17" t="s">
        <v>7</v>
      </c>
      <c r="BT2" s="17" t="s">
        <v>8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7</v>
      </c>
      <c r="BT3" s="17" t="s">
        <v>8</v>
      </c>
    </row>
    <row r="4" spans="2:71" ht="36.75" customHeight="1">
      <c r="B4" s="21"/>
      <c r="C4" s="221" t="s">
        <v>9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3"/>
      <c r="AS4" s="24" t="s">
        <v>10</v>
      </c>
      <c r="BS4" s="17" t="s">
        <v>7</v>
      </c>
    </row>
    <row r="5" spans="2:71" ht="14.25" customHeight="1">
      <c r="B5" s="21"/>
      <c r="C5" s="22"/>
      <c r="D5" s="25" t="s">
        <v>11</v>
      </c>
      <c r="E5" s="22"/>
      <c r="F5" s="22"/>
      <c r="G5" s="22"/>
      <c r="H5" s="22"/>
      <c r="I5" s="22"/>
      <c r="J5" s="22"/>
      <c r="K5" s="227" t="s">
        <v>12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"/>
      <c r="AQ5" s="23"/>
      <c r="BS5" s="17" t="s">
        <v>7</v>
      </c>
    </row>
    <row r="6" spans="2:71" ht="36.75" customHeight="1">
      <c r="B6" s="21"/>
      <c r="C6" s="22"/>
      <c r="D6" s="27" t="s">
        <v>13</v>
      </c>
      <c r="E6" s="22"/>
      <c r="F6" s="22"/>
      <c r="G6" s="22"/>
      <c r="H6" s="22"/>
      <c r="I6" s="22"/>
      <c r="J6" s="22"/>
      <c r="K6" s="228" t="s">
        <v>14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"/>
      <c r="AQ6" s="23"/>
      <c r="BS6" s="17" t="s">
        <v>7</v>
      </c>
    </row>
    <row r="7" spans="2:71" ht="14.25" customHeight="1">
      <c r="B7" s="21"/>
      <c r="C7" s="22"/>
      <c r="D7" s="28" t="s">
        <v>15</v>
      </c>
      <c r="E7" s="22"/>
      <c r="F7" s="22"/>
      <c r="G7" s="22"/>
      <c r="H7" s="22"/>
      <c r="I7" s="22"/>
      <c r="J7" s="22"/>
      <c r="K7" s="26" t="s">
        <v>3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8" t="s">
        <v>16</v>
      </c>
      <c r="AL7" s="22"/>
      <c r="AM7" s="22"/>
      <c r="AN7" s="26" t="s">
        <v>3</v>
      </c>
      <c r="AO7" s="22"/>
      <c r="AP7" s="22"/>
      <c r="AQ7" s="23"/>
      <c r="BS7" s="17" t="s">
        <v>7</v>
      </c>
    </row>
    <row r="8" spans="2:71" ht="14.25" customHeight="1">
      <c r="B8" s="21"/>
      <c r="C8" s="22"/>
      <c r="D8" s="28" t="s">
        <v>17</v>
      </c>
      <c r="E8" s="22"/>
      <c r="F8" s="22"/>
      <c r="G8" s="22"/>
      <c r="H8" s="22"/>
      <c r="I8" s="22"/>
      <c r="J8" s="22"/>
      <c r="K8" s="26" t="s">
        <v>18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8" t="s">
        <v>19</v>
      </c>
      <c r="AL8" s="22"/>
      <c r="AM8" s="22"/>
      <c r="AN8" s="26" t="s">
        <v>20</v>
      </c>
      <c r="AO8" s="22"/>
      <c r="AP8" s="22"/>
      <c r="AQ8" s="23"/>
      <c r="BS8" s="17" t="s">
        <v>7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BS9" s="17" t="s">
        <v>7</v>
      </c>
    </row>
    <row r="10" spans="2:71" ht="14.25" customHeight="1">
      <c r="B10" s="21"/>
      <c r="C10" s="22"/>
      <c r="D10" s="28" t="s">
        <v>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8" t="s">
        <v>22</v>
      </c>
      <c r="AL10" s="22"/>
      <c r="AM10" s="22"/>
      <c r="AN10" s="26" t="s">
        <v>3</v>
      </c>
      <c r="AO10" s="22"/>
      <c r="AP10" s="22"/>
      <c r="AQ10" s="23"/>
      <c r="BS10" s="17" t="s">
        <v>7</v>
      </c>
    </row>
    <row r="11" spans="2:71" ht="18" customHeight="1">
      <c r="B11" s="21"/>
      <c r="C11" s="22"/>
      <c r="D11" s="22"/>
      <c r="E11" s="26" t="s">
        <v>23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8" t="s">
        <v>24</v>
      </c>
      <c r="AL11" s="22"/>
      <c r="AM11" s="22"/>
      <c r="AN11" s="26" t="s">
        <v>3</v>
      </c>
      <c r="AO11" s="22"/>
      <c r="AP11" s="22"/>
      <c r="AQ11" s="23"/>
      <c r="BS11" s="17" t="s">
        <v>7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BS12" s="17" t="s">
        <v>7</v>
      </c>
    </row>
    <row r="13" spans="2:71" ht="14.25" customHeight="1">
      <c r="B13" s="21"/>
      <c r="C13" s="22"/>
      <c r="D13" s="28" t="s">
        <v>25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8" t="s">
        <v>22</v>
      </c>
      <c r="AL13" s="22"/>
      <c r="AM13" s="22"/>
      <c r="AN13" s="26" t="s">
        <v>3</v>
      </c>
      <c r="AO13" s="22"/>
      <c r="AP13" s="22"/>
      <c r="AQ13" s="23"/>
      <c r="BS13" s="17" t="s">
        <v>7</v>
      </c>
    </row>
    <row r="14" spans="2:71" ht="12.75">
      <c r="B14" s="21"/>
      <c r="C14" s="22"/>
      <c r="D14" s="22"/>
      <c r="E14" s="26" t="s">
        <v>23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8" t="s">
        <v>24</v>
      </c>
      <c r="AL14" s="22"/>
      <c r="AM14" s="22"/>
      <c r="AN14" s="26" t="s">
        <v>3</v>
      </c>
      <c r="AO14" s="22"/>
      <c r="AP14" s="22"/>
      <c r="AQ14" s="23"/>
      <c r="BS14" s="17" t="s">
        <v>7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3"/>
      <c r="BS15" s="17" t="s">
        <v>4</v>
      </c>
    </row>
    <row r="16" spans="2:71" ht="14.25" customHeight="1">
      <c r="B16" s="21"/>
      <c r="C16" s="22"/>
      <c r="D16" s="28" t="s">
        <v>26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8" t="s">
        <v>22</v>
      </c>
      <c r="AL16" s="22"/>
      <c r="AM16" s="22"/>
      <c r="AN16" s="26" t="s">
        <v>3</v>
      </c>
      <c r="AO16" s="22"/>
      <c r="AP16" s="22"/>
      <c r="AQ16" s="23"/>
      <c r="BS16" s="17" t="s">
        <v>4</v>
      </c>
    </row>
    <row r="17" spans="2:71" ht="18" customHeight="1">
      <c r="B17" s="21"/>
      <c r="C17" s="22"/>
      <c r="D17" s="22"/>
      <c r="E17" s="26" t="s">
        <v>27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8" t="s">
        <v>24</v>
      </c>
      <c r="AL17" s="22"/>
      <c r="AM17" s="22"/>
      <c r="AN17" s="26" t="s">
        <v>3</v>
      </c>
      <c r="AO17" s="22"/>
      <c r="AP17" s="22"/>
      <c r="AQ17" s="23"/>
      <c r="BS17" s="17" t="s">
        <v>28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3"/>
      <c r="BS18" s="17" t="s">
        <v>29</v>
      </c>
    </row>
    <row r="19" spans="2:71" ht="14.25" customHeight="1">
      <c r="B19" s="21"/>
      <c r="C19" s="22"/>
      <c r="D19" s="28" t="s">
        <v>30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8" t="s">
        <v>22</v>
      </c>
      <c r="AL19" s="22"/>
      <c r="AM19" s="22"/>
      <c r="AN19" s="26" t="s">
        <v>3</v>
      </c>
      <c r="AO19" s="22"/>
      <c r="AP19" s="22"/>
      <c r="AQ19" s="23"/>
      <c r="BS19" s="17" t="s">
        <v>29</v>
      </c>
    </row>
    <row r="20" spans="2:43" ht="18" customHeight="1">
      <c r="B20" s="21"/>
      <c r="C20" s="22"/>
      <c r="D20" s="22"/>
      <c r="E20" s="26" t="s">
        <v>23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8" t="s">
        <v>24</v>
      </c>
      <c r="AL20" s="22"/>
      <c r="AM20" s="22"/>
      <c r="AN20" s="26" t="s">
        <v>3</v>
      </c>
      <c r="AO20" s="22"/>
      <c r="AP20" s="22"/>
      <c r="AQ20" s="23"/>
    </row>
    <row r="21" spans="2:43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3"/>
    </row>
    <row r="22" spans="2:43" ht="12.75">
      <c r="B22" s="21"/>
      <c r="C22" s="22"/>
      <c r="D22" s="28" t="s">
        <v>31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3"/>
    </row>
    <row r="23" spans="2:43" ht="134.25" customHeight="1">
      <c r="B23" s="21"/>
      <c r="C23" s="22"/>
      <c r="D23" s="22"/>
      <c r="E23" s="229" t="s">
        <v>32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"/>
      <c r="AP23" s="22"/>
      <c r="AQ23" s="23"/>
    </row>
    <row r="24" spans="2:43" ht="6.7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3"/>
    </row>
    <row r="25" spans="2:43" ht="6.75" customHeight="1">
      <c r="B25" s="21"/>
      <c r="C25" s="2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2"/>
      <c r="AQ25" s="23"/>
    </row>
    <row r="26" spans="2:43" ht="14.25" customHeight="1">
      <c r="B26" s="21"/>
      <c r="C26" s="22"/>
      <c r="D26" s="30" t="s">
        <v>33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2">
        <f>ROUND(AG87,2)</f>
        <v>0</v>
      </c>
      <c r="AL26" s="223"/>
      <c r="AM26" s="223"/>
      <c r="AN26" s="223"/>
      <c r="AO26" s="223"/>
      <c r="AP26" s="22"/>
      <c r="AQ26" s="23"/>
    </row>
    <row r="27" spans="2:43" ht="14.25" customHeight="1">
      <c r="B27" s="21"/>
      <c r="C27" s="22"/>
      <c r="D27" s="30" t="s">
        <v>34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2">
        <f>ROUND(AG95,2)</f>
        <v>0</v>
      </c>
      <c r="AL27" s="223"/>
      <c r="AM27" s="223"/>
      <c r="AN27" s="223"/>
      <c r="AO27" s="223"/>
      <c r="AP27" s="22"/>
      <c r="AQ27" s="23"/>
    </row>
    <row r="28" spans="2:43" s="1" customFormat="1" ht="6.7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5.5" customHeight="1">
      <c r="B29" s="31"/>
      <c r="C29" s="32"/>
      <c r="D29" s="34" t="s">
        <v>35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24">
        <f>ROUND(AK26+AK27,2)</f>
        <v>0</v>
      </c>
      <c r="AL29" s="225"/>
      <c r="AM29" s="225"/>
      <c r="AN29" s="225"/>
      <c r="AO29" s="225"/>
      <c r="AP29" s="32"/>
      <c r="AQ29" s="33"/>
    </row>
    <row r="30" spans="2:43" s="1" customFormat="1" ht="6.7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25" customHeight="1">
      <c r="B31" s="36"/>
      <c r="C31" s="37"/>
      <c r="D31" s="38" t="s">
        <v>36</v>
      </c>
      <c r="E31" s="37"/>
      <c r="F31" s="38" t="s">
        <v>37</v>
      </c>
      <c r="G31" s="37"/>
      <c r="H31" s="37"/>
      <c r="I31" s="37"/>
      <c r="J31" s="37"/>
      <c r="K31" s="37"/>
      <c r="L31" s="214">
        <v>0.2</v>
      </c>
      <c r="M31" s="215"/>
      <c r="N31" s="215"/>
      <c r="O31" s="215"/>
      <c r="P31" s="37"/>
      <c r="Q31" s="37"/>
      <c r="R31" s="37"/>
      <c r="S31" s="37"/>
      <c r="T31" s="40" t="s">
        <v>38</v>
      </c>
      <c r="U31" s="37"/>
      <c r="V31" s="37"/>
      <c r="W31" s="216">
        <f>ROUND(AZ87+SUM(CD96:CD96),2)</f>
        <v>0</v>
      </c>
      <c r="X31" s="215"/>
      <c r="Y31" s="215"/>
      <c r="Z31" s="215"/>
      <c r="AA31" s="215"/>
      <c r="AB31" s="215"/>
      <c r="AC31" s="215"/>
      <c r="AD31" s="215"/>
      <c r="AE31" s="215"/>
      <c r="AF31" s="37"/>
      <c r="AG31" s="37"/>
      <c r="AH31" s="37"/>
      <c r="AI31" s="37"/>
      <c r="AJ31" s="37"/>
      <c r="AK31" s="216">
        <f>ROUND(AV87+SUM(BY96:BY96),2)</f>
        <v>0</v>
      </c>
      <c r="AL31" s="215"/>
      <c r="AM31" s="215"/>
      <c r="AN31" s="215"/>
      <c r="AO31" s="215"/>
      <c r="AP31" s="37"/>
      <c r="AQ31" s="41"/>
    </row>
    <row r="32" spans="2:43" s="2" customFormat="1" ht="14.25" customHeight="1">
      <c r="B32" s="36"/>
      <c r="C32" s="37"/>
      <c r="D32" s="37"/>
      <c r="E32" s="37"/>
      <c r="F32" s="38" t="s">
        <v>39</v>
      </c>
      <c r="G32" s="37"/>
      <c r="H32" s="37"/>
      <c r="I32" s="37"/>
      <c r="J32" s="37"/>
      <c r="K32" s="37"/>
      <c r="L32" s="214">
        <v>0.2</v>
      </c>
      <c r="M32" s="215"/>
      <c r="N32" s="215"/>
      <c r="O32" s="215"/>
      <c r="P32" s="37"/>
      <c r="Q32" s="37"/>
      <c r="R32" s="37"/>
      <c r="S32" s="37"/>
      <c r="T32" s="40" t="s">
        <v>38</v>
      </c>
      <c r="U32" s="37"/>
      <c r="V32" s="37"/>
      <c r="W32" s="216"/>
      <c r="X32" s="215"/>
      <c r="Y32" s="215"/>
      <c r="Z32" s="215"/>
      <c r="AA32" s="215"/>
      <c r="AB32" s="215"/>
      <c r="AC32" s="215"/>
      <c r="AD32" s="215"/>
      <c r="AE32" s="215"/>
      <c r="AF32" s="37"/>
      <c r="AG32" s="37"/>
      <c r="AH32" s="37"/>
      <c r="AI32" s="37"/>
      <c r="AJ32" s="37"/>
      <c r="AK32" s="216"/>
      <c r="AL32" s="215"/>
      <c r="AM32" s="215"/>
      <c r="AN32" s="215"/>
      <c r="AO32" s="215"/>
      <c r="AP32" s="37"/>
      <c r="AQ32" s="41"/>
    </row>
    <row r="33" spans="2:43" s="2" customFormat="1" ht="14.25" customHeight="1" hidden="1">
      <c r="B33" s="36"/>
      <c r="C33" s="37"/>
      <c r="D33" s="37"/>
      <c r="E33" s="37"/>
      <c r="F33" s="38" t="s">
        <v>40</v>
      </c>
      <c r="G33" s="37"/>
      <c r="H33" s="37"/>
      <c r="I33" s="37"/>
      <c r="J33" s="37"/>
      <c r="K33" s="37"/>
      <c r="L33" s="214">
        <v>0.2</v>
      </c>
      <c r="M33" s="215"/>
      <c r="N33" s="215"/>
      <c r="O33" s="215"/>
      <c r="P33" s="37"/>
      <c r="Q33" s="37"/>
      <c r="R33" s="37"/>
      <c r="S33" s="37"/>
      <c r="T33" s="40" t="s">
        <v>38</v>
      </c>
      <c r="U33" s="37"/>
      <c r="V33" s="37"/>
      <c r="W33" s="216">
        <f>ROUND(BB87+SUM(CF96:CF96),2)</f>
        <v>0</v>
      </c>
      <c r="X33" s="215"/>
      <c r="Y33" s="215"/>
      <c r="Z33" s="215"/>
      <c r="AA33" s="215"/>
      <c r="AB33" s="215"/>
      <c r="AC33" s="215"/>
      <c r="AD33" s="215"/>
      <c r="AE33" s="215"/>
      <c r="AF33" s="37"/>
      <c r="AG33" s="37"/>
      <c r="AH33" s="37"/>
      <c r="AI33" s="37"/>
      <c r="AJ33" s="37"/>
      <c r="AK33" s="216">
        <v>0</v>
      </c>
      <c r="AL33" s="215"/>
      <c r="AM33" s="215"/>
      <c r="AN33" s="215"/>
      <c r="AO33" s="215"/>
      <c r="AP33" s="37"/>
      <c r="AQ33" s="41"/>
    </row>
    <row r="34" spans="2:43" s="2" customFormat="1" ht="14.25" customHeight="1" hidden="1">
      <c r="B34" s="36"/>
      <c r="C34" s="37"/>
      <c r="D34" s="37"/>
      <c r="E34" s="37"/>
      <c r="F34" s="38" t="s">
        <v>41</v>
      </c>
      <c r="G34" s="37"/>
      <c r="H34" s="37"/>
      <c r="I34" s="37"/>
      <c r="J34" s="37"/>
      <c r="K34" s="37"/>
      <c r="L34" s="214">
        <v>0.2</v>
      </c>
      <c r="M34" s="215"/>
      <c r="N34" s="215"/>
      <c r="O34" s="215"/>
      <c r="P34" s="37"/>
      <c r="Q34" s="37"/>
      <c r="R34" s="37"/>
      <c r="S34" s="37"/>
      <c r="T34" s="40" t="s">
        <v>38</v>
      </c>
      <c r="U34" s="37"/>
      <c r="V34" s="37"/>
      <c r="W34" s="216">
        <f>ROUND(BC87+SUM(CG96:CG96),2)</f>
        <v>0</v>
      </c>
      <c r="X34" s="215"/>
      <c r="Y34" s="215"/>
      <c r="Z34" s="215"/>
      <c r="AA34" s="215"/>
      <c r="AB34" s="215"/>
      <c r="AC34" s="215"/>
      <c r="AD34" s="215"/>
      <c r="AE34" s="215"/>
      <c r="AF34" s="37"/>
      <c r="AG34" s="37"/>
      <c r="AH34" s="37"/>
      <c r="AI34" s="37"/>
      <c r="AJ34" s="37"/>
      <c r="AK34" s="216">
        <v>0</v>
      </c>
      <c r="AL34" s="215"/>
      <c r="AM34" s="215"/>
      <c r="AN34" s="215"/>
      <c r="AO34" s="215"/>
      <c r="AP34" s="37"/>
      <c r="AQ34" s="41"/>
    </row>
    <row r="35" spans="2:43" s="2" customFormat="1" ht="14.25" customHeight="1" hidden="1">
      <c r="B35" s="36"/>
      <c r="C35" s="37"/>
      <c r="D35" s="37"/>
      <c r="E35" s="37"/>
      <c r="F35" s="38" t="s">
        <v>42</v>
      </c>
      <c r="G35" s="37"/>
      <c r="H35" s="37"/>
      <c r="I35" s="37"/>
      <c r="J35" s="37"/>
      <c r="K35" s="37"/>
      <c r="L35" s="214">
        <v>0</v>
      </c>
      <c r="M35" s="215"/>
      <c r="N35" s="215"/>
      <c r="O35" s="215"/>
      <c r="P35" s="37"/>
      <c r="Q35" s="37"/>
      <c r="R35" s="37"/>
      <c r="S35" s="37"/>
      <c r="T35" s="40" t="s">
        <v>38</v>
      </c>
      <c r="U35" s="37"/>
      <c r="V35" s="37"/>
      <c r="W35" s="216">
        <f>ROUND(BD87+SUM(CH96:CH96),2)</f>
        <v>0</v>
      </c>
      <c r="X35" s="215"/>
      <c r="Y35" s="215"/>
      <c r="Z35" s="215"/>
      <c r="AA35" s="215"/>
      <c r="AB35" s="215"/>
      <c r="AC35" s="215"/>
      <c r="AD35" s="215"/>
      <c r="AE35" s="215"/>
      <c r="AF35" s="37"/>
      <c r="AG35" s="37"/>
      <c r="AH35" s="37"/>
      <c r="AI35" s="37"/>
      <c r="AJ35" s="37"/>
      <c r="AK35" s="216">
        <v>0</v>
      </c>
      <c r="AL35" s="215"/>
      <c r="AM35" s="215"/>
      <c r="AN35" s="215"/>
      <c r="AO35" s="215"/>
      <c r="AP35" s="37"/>
      <c r="AQ35" s="41"/>
    </row>
    <row r="36" spans="2:43" s="1" customFormat="1" ht="6.7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5" customHeight="1">
      <c r="B37" s="31"/>
      <c r="C37" s="42"/>
      <c r="D37" s="43" t="s">
        <v>43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44</v>
      </c>
      <c r="U37" s="44"/>
      <c r="V37" s="44"/>
      <c r="W37" s="44"/>
      <c r="X37" s="217" t="s">
        <v>45</v>
      </c>
      <c r="Y37" s="218"/>
      <c r="Z37" s="218"/>
      <c r="AA37" s="218"/>
      <c r="AB37" s="218"/>
      <c r="AC37" s="44"/>
      <c r="AD37" s="44"/>
      <c r="AE37" s="44"/>
      <c r="AF37" s="44"/>
      <c r="AG37" s="44"/>
      <c r="AH37" s="44"/>
      <c r="AI37" s="44"/>
      <c r="AJ37" s="44"/>
      <c r="AK37" s="219">
        <f>SUM(AK29:AK35)</f>
        <v>0</v>
      </c>
      <c r="AL37" s="218"/>
      <c r="AM37" s="218"/>
      <c r="AN37" s="218"/>
      <c r="AO37" s="220"/>
      <c r="AP37" s="42"/>
      <c r="AQ37" s="33"/>
    </row>
    <row r="38" spans="2:43" s="1" customFormat="1" ht="14.2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2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3"/>
    </row>
    <row r="40" spans="2:43" ht="12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3"/>
    </row>
    <row r="41" spans="2:43" ht="12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3"/>
    </row>
    <row r="42" spans="2:43" ht="12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3"/>
    </row>
    <row r="43" spans="2:43" ht="12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3"/>
    </row>
    <row r="44" spans="2:43" ht="12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3"/>
    </row>
    <row r="45" spans="2:43" ht="12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3"/>
    </row>
    <row r="46" spans="2:43" ht="12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3"/>
    </row>
    <row r="47" spans="2:43" ht="12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3"/>
    </row>
    <row r="48" spans="2:43" ht="12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3"/>
    </row>
    <row r="49" spans="2:43" s="1" customFormat="1" ht="14.25">
      <c r="B49" s="31"/>
      <c r="C49" s="32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47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2">
      <c r="B50" s="21"/>
      <c r="C50" s="22"/>
      <c r="D50" s="49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50"/>
      <c r="AA50" s="22"/>
      <c r="AB50" s="22"/>
      <c r="AC50" s="49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50"/>
      <c r="AP50" s="22"/>
      <c r="AQ50" s="23"/>
    </row>
    <row r="51" spans="2:43" ht="12">
      <c r="B51" s="21"/>
      <c r="C51" s="22"/>
      <c r="D51" s="49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50"/>
      <c r="AA51" s="22"/>
      <c r="AB51" s="22"/>
      <c r="AC51" s="49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50"/>
      <c r="AP51" s="22"/>
      <c r="AQ51" s="23"/>
    </row>
    <row r="52" spans="2:43" ht="12">
      <c r="B52" s="21"/>
      <c r="C52" s="22"/>
      <c r="D52" s="49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50"/>
      <c r="AA52" s="22"/>
      <c r="AB52" s="22"/>
      <c r="AC52" s="49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50"/>
      <c r="AP52" s="22"/>
      <c r="AQ52" s="23"/>
    </row>
    <row r="53" spans="2:43" ht="12">
      <c r="B53" s="21"/>
      <c r="C53" s="22"/>
      <c r="D53" s="49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50"/>
      <c r="AA53" s="22"/>
      <c r="AB53" s="22"/>
      <c r="AC53" s="49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50"/>
      <c r="AP53" s="22"/>
      <c r="AQ53" s="23"/>
    </row>
    <row r="54" spans="2:43" ht="12">
      <c r="B54" s="21"/>
      <c r="C54" s="22"/>
      <c r="D54" s="49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50"/>
      <c r="AA54" s="22"/>
      <c r="AB54" s="22"/>
      <c r="AC54" s="49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50"/>
      <c r="AP54" s="22"/>
      <c r="AQ54" s="23"/>
    </row>
    <row r="55" spans="2:43" ht="12">
      <c r="B55" s="21"/>
      <c r="C55" s="22"/>
      <c r="D55" s="49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50"/>
      <c r="AA55" s="22"/>
      <c r="AB55" s="22"/>
      <c r="AC55" s="49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50"/>
      <c r="AP55" s="22"/>
      <c r="AQ55" s="23"/>
    </row>
    <row r="56" spans="2:43" ht="12">
      <c r="B56" s="21"/>
      <c r="C56" s="22"/>
      <c r="D56" s="49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50"/>
      <c r="AA56" s="22"/>
      <c r="AB56" s="22"/>
      <c r="AC56" s="49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50"/>
      <c r="AP56" s="22"/>
      <c r="AQ56" s="23"/>
    </row>
    <row r="57" spans="2:43" ht="12">
      <c r="B57" s="21"/>
      <c r="C57" s="22"/>
      <c r="D57" s="49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50"/>
      <c r="AA57" s="22"/>
      <c r="AB57" s="22"/>
      <c r="AC57" s="49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50"/>
      <c r="AP57" s="22"/>
      <c r="AQ57" s="23"/>
    </row>
    <row r="58" spans="2:43" s="1" customFormat="1" ht="14.25">
      <c r="B58" s="31"/>
      <c r="C58" s="32"/>
      <c r="D58" s="51" t="s">
        <v>48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49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48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49</v>
      </c>
      <c r="AN58" s="52"/>
      <c r="AO58" s="54"/>
      <c r="AP58" s="32"/>
      <c r="AQ58" s="33"/>
    </row>
    <row r="59" spans="2:43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3"/>
    </row>
    <row r="60" spans="2:43" s="1" customFormat="1" ht="14.25">
      <c r="B60" s="31"/>
      <c r="C60" s="32"/>
      <c r="D60" s="46" t="s">
        <v>50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51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2">
      <c r="B61" s="21"/>
      <c r="C61" s="22"/>
      <c r="D61" s="49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50"/>
      <c r="AA61" s="22"/>
      <c r="AB61" s="22"/>
      <c r="AC61" s="49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50"/>
      <c r="AP61" s="22"/>
      <c r="AQ61" s="23"/>
    </row>
    <row r="62" spans="2:43" ht="12">
      <c r="B62" s="21"/>
      <c r="C62" s="22"/>
      <c r="D62" s="49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50"/>
      <c r="AA62" s="22"/>
      <c r="AB62" s="22"/>
      <c r="AC62" s="49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50"/>
      <c r="AP62" s="22"/>
      <c r="AQ62" s="23"/>
    </row>
    <row r="63" spans="2:43" ht="12">
      <c r="B63" s="21"/>
      <c r="C63" s="22"/>
      <c r="D63" s="49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50"/>
      <c r="AA63" s="22"/>
      <c r="AB63" s="22"/>
      <c r="AC63" s="49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50"/>
      <c r="AP63" s="22"/>
      <c r="AQ63" s="23"/>
    </row>
    <row r="64" spans="2:43" ht="12">
      <c r="B64" s="21"/>
      <c r="C64" s="22"/>
      <c r="D64" s="49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50"/>
      <c r="AA64" s="22"/>
      <c r="AB64" s="22"/>
      <c r="AC64" s="49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50"/>
      <c r="AP64" s="22"/>
      <c r="AQ64" s="23"/>
    </row>
    <row r="65" spans="2:43" ht="12">
      <c r="B65" s="21"/>
      <c r="C65" s="22"/>
      <c r="D65" s="49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50"/>
      <c r="AA65" s="22"/>
      <c r="AB65" s="22"/>
      <c r="AC65" s="49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50"/>
      <c r="AP65" s="22"/>
      <c r="AQ65" s="23"/>
    </row>
    <row r="66" spans="2:43" ht="12">
      <c r="B66" s="21"/>
      <c r="C66" s="22"/>
      <c r="D66" s="49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50"/>
      <c r="AA66" s="22"/>
      <c r="AB66" s="22"/>
      <c r="AC66" s="49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50"/>
      <c r="AP66" s="22"/>
      <c r="AQ66" s="23"/>
    </row>
    <row r="67" spans="2:43" ht="12">
      <c r="B67" s="21"/>
      <c r="C67" s="22"/>
      <c r="D67" s="49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50"/>
      <c r="AA67" s="22"/>
      <c r="AB67" s="22"/>
      <c r="AC67" s="49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50"/>
      <c r="AP67" s="22"/>
      <c r="AQ67" s="23"/>
    </row>
    <row r="68" spans="2:43" ht="12">
      <c r="B68" s="21"/>
      <c r="C68" s="22"/>
      <c r="D68" s="49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50"/>
      <c r="AA68" s="22"/>
      <c r="AB68" s="22"/>
      <c r="AC68" s="49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50"/>
      <c r="AP68" s="22"/>
      <c r="AQ68" s="23"/>
    </row>
    <row r="69" spans="2:43" s="1" customFormat="1" ht="14.25">
      <c r="B69" s="31"/>
      <c r="C69" s="32"/>
      <c r="D69" s="51" t="s">
        <v>48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49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48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49</v>
      </c>
      <c r="AN69" s="52"/>
      <c r="AO69" s="54"/>
      <c r="AP69" s="32"/>
      <c r="AQ69" s="33"/>
    </row>
    <row r="70" spans="2:43" s="1" customFormat="1" ht="6.7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7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75" customHeight="1">
      <c r="B76" s="31"/>
      <c r="C76" s="221" t="s">
        <v>52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33"/>
    </row>
    <row r="77" spans="2:43" s="3" customFormat="1" ht="14.25" customHeight="1">
      <c r="B77" s="61"/>
      <c r="C77" s="28" t="s">
        <v>11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02b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75" customHeight="1">
      <c r="B78" s="64"/>
      <c r="C78" s="65" t="s">
        <v>13</v>
      </c>
      <c r="D78" s="66"/>
      <c r="E78" s="66"/>
      <c r="F78" s="66"/>
      <c r="G78" s="66"/>
      <c r="H78" s="66"/>
      <c r="I78" s="66"/>
      <c r="J78" s="66"/>
      <c r="K78" s="66"/>
      <c r="L78" s="204" t="str">
        <f>K6</f>
        <v>Prestavba 2. a 3. nadzemného podlažia domu služieb na 10 mestských nájomných bytov</v>
      </c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66"/>
      <c r="AQ78" s="67"/>
    </row>
    <row r="79" spans="2:43" s="1" customFormat="1" ht="6.7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2.75">
      <c r="B80" s="31"/>
      <c r="C80" s="28" t="s">
        <v>17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Dom služieb Dudince, 962 71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19</v>
      </c>
      <c r="AJ80" s="32"/>
      <c r="AK80" s="32"/>
      <c r="AL80" s="32"/>
      <c r="AM80" s="69" t="str">
        <f>IF(AN8="","",AN8)</f>
        <v>25.1.2016</v>
      </c>
      <c r="AN80" s="32"/>
      <c r="AO80" s="32"/>
      <c r="AP80" s="32"/>
      <c r="AQ80" s="33"/>
    </row>
    <row r="81" spans="2:43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2.75">
      <c r="B82" s="31"/>
      <c r="C82" s="28" t="s">
        <v>21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26</v>
      </c>
      <c r="AJ82" s="32"/>
      <c r="AK82" s="32"/>
      <c r="AL82" s="32"/>
      <c r="AM82" s="206" t="str">
        <f>IF(E17="","",E17)</f>
        <v>atelier yesss s.r.o. </v>
      </c>
      <c r="AN82" s="195"/>
      <c r="AO82" s="195"/>
      <c r="AP82" s="195"/>
      <c r="AQ82" s="33"/>
      <c r="AS82" s="207" t="s">
        <v>53</v>
      </c>
      <c r="AT82" s="208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2.75">
      <c r="B83" s="31"/>
      <c r="C83" s="28" t="s">
        <v>25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30</v>
      </c>
      <c r="AJ83" s="32"/>
      <c r="AK83" s="32"/>
      <c r="AL83" s="32"/>
      <c r="AM83" s="206" t="str">
        <f>IF(E20="","",E20)</f>
        <v> </v>
      </c>
      <c r="AN83" s="195"/>
      <c r="AO83" s="195"/>
      <c r="AP83" s="195"/>
      <c r="AQ83" s="33"/>
      <c r="AS83" s="209"/>
      <c r="AT83" s="195"/>
      <c r="AU83" s="32"/>
      <c r="AV83" s="32"/>
      <c r="AW83" s="32"/>
      <c r="AX83" s="32"/>
      <c r="AY83" s="32"/>
      <c r="AZ83" s="32"/>
      <c r="BA83" s="32"/>
      <c r="BB83" s="32"/>
      <c r="BC83" s="32"/>
      <c r="BD83" s="71"/>
    </row>
    <row r="84" spans="2:56" s="1" customFormat="1" ht="10.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209"/>
      <c r="AT84" s="195"/>
      <c r="AU84" s="32"/>
      <c r="AV84" s="32"/>
      <c r="AW84" s="32"/>
      <c r="AX84" s="32"/>
      <c r="AY84" s="32"/>
      <c r="AZ84" s="32"/>
      <c r="BA84" s="32"/>
      <c r="BB84" s="32"/>
      <c r="BC84" s="32"/>
      <c r="BD84" s="71"/>
    </row>
    <row r="85" spans="2:56" s="1" customFormat="1" ht="29.25" customHeight="1">
      <c r="B85" s="31"/>
      <c r="C85" s="210" t="s">
        <v>54</v>
      </c>
      <c r="D85" s="211"/>
      <c r="E85" s="211"/>
      <c r="F85" s="211"/>
      <c r="G85" s="211"/>
      <c r="H85" s="72"/>
      <c r="I85" s="212" t="s">
        <v>55</v>
      </c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2" t="s">
        <v>56</v>
      </c>
      <c r="AH85" s="211"/>
      <c r="AI85" s="211"/>
      <c r="AJ85" s="211"/>
      <c r="AK85" s="211"/>
      <c r="AL85" s="211"/>
      <c r="AM85" s="211"/>
      <c r="AN85" s="212" t="s">
        <v>57</v>
      </c>
      <c r="AO85" s="211"/>
      <c r="AP85" s="213"/>
      <c r="AQ85" s="33"/>
      <c r="AS85" s="73" t="s">
        <v>58</v>
      </c>
      <c r="AT85" s="74" t="s">
        <v>59</v>
      </c>
      <c r="AU85" s="74" t="s">
        <v>60</v>
      </c>
      <c r="AV85" s="74" t="s">
        <v>61</v>
      </c>
      <c r="AW85" s="74" t="s">
        <v>62</v>
      </c>
      <c r="AX85" s="74" t="s">
        <v>63</v>
      </c>
      <c r="AY85" s="74" t="s">
        <v>64</v>
      </c>
      <c r="AZ85" s="74" t="s">
        <v>65</v>
      </c>
      <c r="BA85" s="74" t="s">
        <v>66</v>
      </c>
      <c r="BB85" s="74" t="s">
        <v>67</v>
      </c>
      <c r="BC85" s="74" t="s">
        <v>68</v>
      </c>
      <c r="BD85" s="75" t="s">
        <v>69</v>
      </c>
    </row>
    <row r="86" spans="2:56" s="1" customFormat="1" ht="10.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6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25" customHeight="1">
      <c r="B87" s="64"/>
      <c r="C87" s="77" t="s">
        <v>70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93">
        <f>ROUND(AG88,2)</f>
        <v>0</v>
      </c>
      <c r="AH87" s="193"/>
      <c r="AI87" s="193"/>
      <c r="AJ87" s="193"/>
      <c r="AK87" s="193"/>
      <c r="AL87" s="193"/>
      <c r="AM87" s="193"/>
      <c r="AN87" s="194"/>
      <c r="AO87" s="194"/>
      <c r="AP87" s="194"/>
      <c r="AQ87" s="67"/>
      <c r="AS87" s="79">
        <f>ROUND(AS88,2)</f>
        <v>0</v>
      </c>
      <c r="AT87" s="80">
        <f aca="true" t="shared" si="0" ref="AT87:AT93">ROUND(SUM(AV87:AW87),2)</f>
        <v>1025.28</v>
      </c>
      <c r="AU87" s="81">
        <f>ROUND(AU88,5)</f>
        <v>2716.64051</v>
      </c>
      <c r="AV87" s="80">
        <f>ROUND(AZ87*L31,2)</f>
        <v>0</v>
      </c>
      <c r="AW87" s="80">
        <f>ROUND(BA87*L32,2)</f>
        <v>1025.28</v>
      </c>
      <c r="AX87" s="80">
        <f>ROUND(BB87*L31,2)</f>
        <v>0</v>
      </c>
      <c r="AY87" s="80">
        <f>ROUND(BC87*L32,2)</f>
        <v>0</v>
      </c>
      <c r="AZ87" s="80">
        <f>ROUND(AZ88,2)</f>
        <v>0</v>
      </c>
      <c r="BA87" s="80">
        <f>ROUND(BA88,2)</f>
        <v>5126.39</v>
      </c>
      <c r="BB87" s="80">
        <f>ROUND(BB88,2)</f>
        <v>0</v>
      </c>
      <c r="BC87" s="80">
        <f>ROUND(BC88,2)</f>
        <v>0</v>
      </c>
      <c r="BD87" s="82">
        <f>ROUND(BD88,2)</f>
        <v>0</v>
      </c>
      <c r="BS87" s="83" t="s">
        <v>71</v>
      </c>
      <c r="BT87" s="83" t="s">
        <v>72</v>
      </c>
      <c r="BU87" s="84" t="s">
        <v>73</v>
      </c>
      <c r="BV87" s="83" t="s">
        <v>74</v>
      </c>
      <c r="BW87" s="83" t="s">
        <v>75</v>
      </c>
      <c r="BX87" s="83" t="s">
        <v>76</v>
      </c>
    </row>
    <row r="88" spans="2:76" s="5" customFormat="1" ht="27" customHeight="1">
      <c r="B88" s="85"/>
      <c r="C88" s="86"/>
      <c r="D88" s="203" t="s">
        <v>77</v>
      </c>
      <c r="E88" s="201"/>
      <c r="F88" s="201"/>
      <c r="G88" s="201"/>
      <c r="H88" s="201"/>
      <c r="I88" s="87"/>
      <c r="J88" s="203" t="s">
        <v>78</v>
      </c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2"/>
      <c r="AH88" s="201"/>
      <c r="AI88" s="201"/>
      <c r="AJ88" s="201"/>
      <c r="AK88" s="201"/>
      <c r="AL88" s="201"/>
      <c r="AM88" s="201"/>
      <c r="AN88" s="200"/>
      <c r="AO88" s="201"/>
      <c r="AP88" s="201"/>
      <c r="AQ88" s="88"/>
      <c r="AS88" s="89">
        <f>ROUND(SUM(AS89:AS93),2)</f>
        <v>0</v>
      </c>
      <c r="AT88" s="90">
        <f t="shared" si="0"/>
        <v>1025.28</v>
      </c>
      <c r="AU88" s="91">
        <f>ROUND(SUM(AU89:AU93),5)</f>
        <v>2716.64051</v>
      </c>
      <c r="AV88" s="90">
        <f>ROUND(AZ88*L31,2)</f>
        <v>0</v>
      </c>
      <c r="AW88" s="90">
        <f>ROUND(BA88*L32,2)</f>
        <v>1025.28</v>
      </c>
      <c r="AX88" s="90">
        <f>ROUND(BB88*L31,2)</f>
        <v>0</v>
      </c>
      <c r="AY88" s="90">
        <f>ROUND(BC88*L32,2)</f>
        <v>0</v>
      </c>
      <c r="AZ88" s="90">
        <f>ROUND(SUM(AZ89:AZ93),2)</f>
        <v>0</v>
      </c>
      <c r="BA88" s="90">
        <f>ROUND(SUM(BA89:BA93),2)</f>
        <v>5126.39</v>
      </c>
      <c r="BB88" s="90">
        <f>ROUND(SUM(BB89:BB93),2)</f>
        <v>0</v>
      </c>
      <c r="BC88" s="90">
        <f>ROUND(SUM(BC89:BC93),2)</f>
        <v>0</v>
      </c>
      <c r="BD88" s="92">
        <f>ROUND(SUM(BD89:BD93),2)</f>
        <v>0</v>
      </c>
      <c r="BS88" s="93" t="s">
        <v>71</v>
      </c>
      <c r="BT88" s="93" t="s">
        <v>79</v>
      </c>
      <c r="BU88" s="93" t="s">
        <v>73</v>
      </c>
      <c r="BV88" s="93" t="s">
        <v>74</v>
      </c>
      <c r="BW88" s="93" t="s">
        <v>80</v>
      </c>
      <c r="BX88" s="93" t="s">
        <v>75</v>
      </c>
    </row>
    <row r="89" spans="1:76" s="6" customFormat="1" ht="21.75" customHeight="1">
      <c r="A89" s="185" t="s">
        <v>372</v>
      </c>
      <c r="B89" s="94"/>
      <c r="C89" s="95"/>
      <c r="D89" s="95"/>
      <c r="E89" s="199" t="s">
        <v>81</v>
      </c>
      <c r="F89" s="198"/>
      <c r="G89" s="198"/>
      <c r="H89" s="198"/>
      <c r="I89" s="198"/>
      <c r="J89" s="95"/>
      <c r="K89" s="199" t="s">
        <v>82</v>
      </c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7"/>
      <c r="AH89" s="198"/>
      <c r="AI89" s="198"/>
      <c r="AJ89" s="198"/>
      <c r="AK89" s="198"/>
      <c r="AL89" s="198"/>
      <c r="AM89" s="198"/>
      <c r="AN89" s="197"/>
      <c r="AO89" s="198"/>
      <c r="AP89" s="198"/>
      <c r="AQ89" s="96"/>
      <c r="AS89" s="97">
        <f>'02d - Oprava vonkajších s...'!M29</f>
        <v>0</v>
      </c>
      <c r="AT89" s="98">
        <f t="shared" si="0"/>
        <v>0</v>
      </c>
      <c r="AU89" s="99">
        <f>'02d - Oprava vonkajších s...'!W116</f>
        <v>1178.668915</v>
      </c>
      <c r="AV89" s="98">
        <f>'02d - Oprava vonkajších s...'!M33</f>
        <v>0</v>
      </c>
      <c r="AW89" s="98">
        <f>'02d - Oprava vonkajších s...'!M34</f>
        <v>0</v>
      </c>
      <c r="AX89" s="98">
        <f>'02d - Oprava vonkajších s...'!M35</f>
        <v>0</v>
      </c>
      <c r="AY89" s="98">
        <f>'02d - Oprava vonkajších s...'!M36</f>
        <v>0</v>
      </c>
      <c r="AZ89" s="98">
        <f>'02d - Oprava vonkajších s...'!H33</f>
        <v>0</v>
      </c>
      <c r="BA89" s="98">
        <f>'02d - Oprava vonkajších s...'!H34</f>
        <v>0</v>
      </c>
      <c r="BB89" s="98">
        <f>'02d - Oprava vonkajších s...'!H35</f>
        <v>0</v>
      </c>
      <c r="BC89" s="98">
        <f>'02d - Oprava vonkajších s...'!H36</f>
        <v>0</v>
      </c>
      <c r="BD89" s="100">
        <f>'02d - Oprava vonkajších s...'!H37</f>
        <v>0</v>
      </c>
      <c r="BT89" s="101" t="s">
        <v>83</v>
      </c>
      <c r="BV89" s="101" t="s">
        <v>74</v>
      </c>
      <c r="BW89" s="101" t="s">
        <v>84</v>
      </c>
      <c r="BX89" s="101" t="s">
        <v>80</v>
      </c>
    </row>
    <row r="90" spans="1:76" s="6" customFormat="1" ht="21.75" customHeight="1">
      <c r="A90" s="185" t="s">
        <v>372</v>
      </c>
      <c r="B90" s="94"/>
      <c r="C90" s="95"/>
      <c r="D90" s="95"/>
      <c r="E90" s="199" t="s">
        <v>85</v>
      </c>
      <c r="F90" s="198"/>
      <c r="G90" s="198"/>
      <c r="H90" s="198"/>
      <c r="I90" s="198"/>
      <c r="J90" s="95"/>
      <c r="K90" s="199" t="s">
        <v>86</v>
      </c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7"/>
      <c r="AH90" s="198"/>
      <c r="AI90" s="198"/>
      <c r="AJ90" s="198"/>
      <c r="AK90" s="198"/>
      <c r="AL90" s="198"/>
      <c r="AM90" s="198"/>
      <c r="AN90" s="197"/>
      <c r="AO90" s="198"/>
      <c r="AP90" s="198"/>
      <c r="AQ90" s="96"/>
      <c r="AS90" s="97">
        <f>'02e - Oprava vonkajších s...'!M29</f>
        <v>0</v>
      </c>
      <c r="AT90" s="98">
        <f t="shared" si="0"/>
        <v>0</v>
      </c>
      <c r="AU90" s="99">
        <f>'02e - Oprava vonkajších s...'!W116</f>
        <v>878.2985219999999</v>
      </c>
      <c r="AV90" s="98">
        <f>'02e - Oprava vonkajších s...'!M33</f>
        <v>0</v>
      </c>
      <c r="AW90" s="98">
        <f>'02e - Oprava vonkajších s...'!M34</f>
        <v>0</v>
      </c>
      <c r="AX90" s="98">
        <f>'02e - Oprava vonkajších s...'!M35</f>
        <v>0</v>
      </c>
      <c r="AY90" s="98">
        <f>'02e - Oprava vonkajších s...'!M36</f>
        <v>0</v>
      </c>
      <c r="AZ90" s="98">
        <f>'02e - Oprava vonkajších s...'!H33</f>
        <v>0</v>
      </c>
      <c r="BA90" s="98">
        <f>'02e - Oprava vonkajších s...'!H34</f>
        <v>0</v>
      </c>
      <c r="BB90" s="98">
        <f>'02e - Oprava vonkajších s...'!H35</f>
        <v>0</v>
      </c>
      <c r="BC90" s="98">
        <f>'02e - Oprava vonkajších s...'!H36</f>
        <v>0</v>
      </c>
      <c r="BD90" s="100">
        <f>'02e - Oprava vonkajších s...'!H37</f>
        <v>0</v>
      </c>
      <c r="BT90" s="101" t="s">
        <v>83</v>
      </c>
      <c r="BV90" s="101" t="s">
        <v>74</v>
      </c>
      <c r="BW90" s="101" t="s">
        <v>87</v>
      </c>
      <c r="BX90" s="101" t="s">
        <v>80</v>
      </c>
    </row>
    <row r="91" spans="1:76" s="6" customFormat="1" ht="21.75" customHeight="1">
      <c r="A91" s="185" t="s">
        <v>372</v>
      </c>
      <c r="B91" s="94"/>
      <c r="C91" s="95"/>
      <c r="D91" s="95"/>
      <c r="E91" s="199" t="s">
        <v>88</v>
      </c>
      <c r="F91" s="198"/>
      <c r="G91" s="198"/>
      <c r="H91" s="198"/>
      <c r="I91" s="198"/>
      <c r="J91" s="95"/>
      <c r="K91" s="199" t="s">
        <v>89</v>
      </c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7"/>
      <c r="AH91" s="198"/>
      <c r="AI91" s="198"/>
      <c r="AJ91" s="198"/>
      <c r="AK91" s="198"/>
      <c r="AL91" s="198"/>
      <c r="AM91" s="198"/>
      <c r="AN91" s="197"/>
      <c r="AO91" s="198"/>
      <c r="AP91" s="198"/>
      <c r="AQ91" s="96"/>
      <c r="AS91" s="97">
        <f>'ARkanal - Areálové rozvod...'!M29</f>
        <v>0</v>
      </c>
      <c r="AT91" s="98">
        <f t="shared" si="0"/>
        <v>0</v>
      </c>
      <c r="AU91" s="99">
        <f>'ARkanal - Areálové rozvod...'!W116</f>
        <v>359.36565399999995</v>
      </c>
      <c r="AV91" s="98">
        <f>'ARkanal - Areálové rozvod...'!M33</f>
        <v>0</v>
      </c>
      <c r="AW91" s="98">
        <f>'ARkanal - Areálové rozvod...'!M34</f>
        <v>0</v>
      </c>
      <c r="AX91" s="98">
        <f>'ARkanal - Areálové rozvod...'!M35</f>
        <v>0</v>
      </c>
      <c r="AY91" s="98">
        <f>'ARkanal - Areálové rozvod...'!M36</f>
        <v>0</v>
      </c>
      <c r="AZ91" s="98">
        <f>'ARkanal - Areálové rozvod...'!H33</f>
        <v>0</v>
      </c>
      <c r="BA91" s="98">
        <f>'ARkanal - Areálové rozvod...'!H34</f>
        <v>0</v>
      </c>
      <c r="BB91" s="98">
        <f>'ARkanal - Areálové rozvod...'!H35</f>
        <v>0</v>
      </c>
      <c r="BC91" s="98">
        <f>'ARkanal - Areálové rozvod...'!H36</f>
        <v>0</v>
      </c>
      <c r="BD91" s="100">
        <f>'ARkanal - Areálové rozvod...'!H37</f>
        <v>0</v>
      </c>
      <c r="BT91" s="101" t="s">
        <v>83</v>
      </c>
      <c r="BV91" s="101" t="s">
        <v>74</v>
      </c>
      <c r="BW91" s="101" t="s">
        <v>90</v>
      </c>
      <c r="BX91" s="101" t="s">
        <v>80</v>
      </c>
    </row>
    <row r="92" spans="1:76" s="6" customFormat="1" ht="21.75" customHeight="1">
      <c r="A92" s="185" t="s">
        <v>372</v>
      </c>
      <c r="B92" s="94"/>
      <c r="C92" s="95"/>
      <c r="D92" s="95"/>
      <c r="E92" s="199" t="s">
        <v>91</v>
      </c>
      <c r="F92" s="198"/>
      <c r="G92" s="198"/>
      <c r="H92" s="198"/>
      <c r="I92" s="198"/>
      <c r="J92" s="95"/>
      <c r="K92" s="199" t="s">
        <v>92</v>
      </c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7"/>
      <c r="AH92" s="198"/>
      <c r="AI92" s="198"/>
      <c r="AJ92" s="198"/>
      <c r="AK92" s="198"/>
      <c r="AL92" s="198"/>
      <c r="AM92" s="198"/>
      <c r="AN92" s="197"/>
      <c r="AO92" s="198"/>
      <c r="AP92" s="198"/>
      <c r="AQ92" s="96"/>
      <c r="AS92" s="97">
        <f>'ARvoda - Areálové rozvody...'!M29</f>
        <v>0</v>
      </c>
      <c r="AT92" s="98">
        <f t="shared" si="0"/>
        <v>1025.28</v>
      </c>
      <c r="AU92" s="99">
        <f>'ARvoda - Areálové rozvody...'!W118</f>
        <v>255.36985399999995</v>
      </c>
      <c r="AV92" s="98">
        <f>'ARvoda - Areálové rozvody...'!M33</f>
        <v>0</v>
      </c>
      <c r="AW92" s="98">
        <f>'ARvoda - Areálové rozvody...'!M34</f>
        <v>1025.28</v>
      </c>
      <c r="AX92" s="98">
        <f>'ARvoda - Areálové rozvody...'!M35</f>
        <v>0</v>
      </c>
      <c r="AY92" s="98">
        <f>'ARvoda - Areálové rozvody...'!M36</f>
        <v>0</v>
      </c>
      <c r="AZ92" s="98">
        <f>'ARvoda - Areálové rozvody...'!H33</f>
        <v>0</v>
      </c>
      <c r="BA92" s="98">
        <f>'ARvoda - Areálové rozvody...'!H34</f>
        <v>5126.39</v>
      </c>
      <c r="BB92" s="98">
        <f>'ARvoda - Areálové rozvody...'!H35</f>
        <v>0</v>
      </c>
      <c r="BC92" s="98">
        <f>'ARvoda - Areálové rozvody...'!H36</f>
        <v>0</v>
      </c>
      <c r="BD92" s="100">
        <f>'ARvoda - Areálové rozvody...'!H37</f>
        <v>0</v>
      </c>
      <c r="BT92" s="101" t="s">
        <v>83</v>
      </c>
      <c r="BV92" s="101" t="s">
        <v>74</v>
      </c>
      <c r="BW92" s="101" t="s">
        <v>93</v>
      </c>
      <c r="BX92" s="101" t="s">
        <v>80</v>
      </c>
    </row>
    <row r="93" spans="1:76" s="6" customFormat="1" ht="21.75" customHeight="1">
      <c r="A93" s="185" t="s">
        <v>372</v>
      </c>
      <c r="B93" s="94"/>
      <c r="C93" s="95"/>
      <c r="D93" s="95"/>
      <c r="E93" s="199" t="s">
        <v>94</v>
      </c>
      <c r="F93" s="198"/>
      <c r="G93" s="198"/>
      <c r="H93" s="198"/>
      <c r="I93" s="198"/>
      <c r="J93" s="95"/>
      <c r="K93" s="199" t="s">
        <v>95</v>
      </c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7">
        <f>'DK - Vnútorná dažďová kan...'!M31</f>
        <v>0</v>
      </c>
      <c r="AH93" s="198"/>
      <c r="AI93" s="198"/>
      <c r="AJ93" s="198"/>
      <c r="AK93" s="198"/>
      <c r="AL93" s="198"/>
      <c r="AM93" s="198"/>
      <c r="AN93" s="197">
        <f>SUM(AG93,AT93)</f>
        <v>0</v>
      </c>
      <c r="AO93" s="198"/>
      <c r="AP93" s="198"/>
      <c r="AQ93" s="96"/>
      <c r="AS93" s="102">
        <f>'DK - Vnútorná dažďová kan...'!M29</f>
        <v>0</v>
      </c>
      <c r="AT93" s="103">
        <f t="shared" si="0"/>
        <v>0</v>
      </c>
      <c r="AU93" s="104">
        <f>'DK - Vnútorná dažďová kan...'!W113</f>
        <v>44.93756</v>
      </c>
      <c r="AV93" s="103">
        <f>'DK - Vnútorná dažďová kan...'!M33</f>
        <v>0</v>
      </c>
      <c r="AW93" s="103">
        <f>'DK - Vnútorná dažďová kan...'!M34</f>
        <v>0</v>
      </c>
      <c r="AX93" s="103">
        <f>'DK - Vnútorná dažďová kan...'!M35</f>
        <v>0</v>
      </c>
      <c r="AY93" s="103">
        <f>'DK - Vnútorná dažďová kan...'!M36</f>
        <v>0</v>
      </c>
      <c r="AZ93" s="103">
        <f>'DK - Vnútorná dažďová kan...'!H33</f>
        <v>0</v>
      </c>
      <c r="BA93" s="103">
        <f>'DK - Vnútorná dažďová kan...'!H34</f>
        <v>0</v>
      </c>
      <c r="BB93" s="103">
        <f>'DK - Vnútorná dažďová kan...'!H35</f>
        <v>0</v>
      </c>
      <c r="BC93" s="103">
        <f>'DK - Vnútorná dažďová kan...'!H36</f>
        <v>0</v>
      </c>
      <c r="BD93" s="105">
        <f>'DK - Vnútorná dažďová kan...'!H37</f>
        <v>0</v>
      </c>
      <c r="BT93" s="101" t="s">
        <v>83</v>
      </c>
      <c r="BV93" s="101" t="s">
        <v>74</v>
      </c>
      <c r="BW93" s="101" t="s">
        <v>96</v>
      </c>
      <c r="BX93" s="101" t="s">
        <v>80</v>
      </c>
    </row>
    <row r="94" spans="2:43" ht="12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3"/>
    </row>
    <row r="95" spans="2:48" s="1" customFormat="1" ht="30" customHeight="1">
      <c r="B95" s="31"/>
      <c r="C95" s="77" t="s">
        <v>97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194">
        <v>0</v>
      </c>
      <c r="AH95" s="195"/>
      <c r="AI95" s="195"/>
      <c r="AJ95" s="195"/>
      <c r="AK95" s="195"/>
      <c r="AL95" s="195"/>
      <c r="AM95" s="195"/>
      <c r="AN95" s="194">
        <v>0</v>
      </c>
      <c r="AO95" s="195"/>
      <c r="AP95" s="195"/>
      <c r="AQ95" s="33"/>
      <c r="AS95" s="73" t="s">
        <v>98</v>
      </c>
      <c r="AT95" s="74" t="s">
        <v>99</v>
      </c>
      <c r="AU95" s="74" t="s">
        <v>36</v>
      </c>
      <c r="AV95" s="75" t="s">
        <v>59</v>
      </c>
    </row>
    <row r="96" spans="2:48" s="1" customFormat="1" ht="10.5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3"/>
      <c r="AS96" s="106"/>
      <c r="AT96" s="52"/>
      <c r="AU96" s="52"/>
      <c r="AV96" s="54"/>
    </row>
    <row r="97" spans="2:43" s="1" customFormat="1" ht="30" customHeight="1">
      <c r="B97" s="31"/>
      <c r="C97" s="107" t="s">
        <v>100</v>
      </c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96">
        <f>ROUND(AG87+AG95,2)</f>
        <v>0</v>
      </c>
      <c r="AH97" s="196"/>
      <c r="AI97" s="196"/>
      <c r="AJ97" s="196"/>
      <c r="AK97" s="196"/>
      <c r="AL97" s="196"/>
      <c r="AM97" s="196"/>
      <c r="AN97" s="196">
        <f>AN87+AN95</f>
        <v>0</v>
      </c>
      <c r="AO97" s="196"/>
      <c r="AP97" s="196"/>
      <c r="AQ97" s="33"/>
    </row>
    <row r="98" spans="2:43" s="1" customFormat="1" ht="6.7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7"/>
    </row>
  </sheetData>
  <sheetProtection/>
  <mergeCells count="65">
    <mergeCell ref="C2:AP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AG90:AM90"/>
    <mergeCell ref="E90:I90"/>
    <mergeCell ref="K90:AF90"/>
    <mergeCell ref="AN91:AP91"/>
    <mergeCell ref="AG91:AM91"/>
    <mergeCell ref="E91:I91"/>
    <mergeCell ref="K91:AF91"/>
    <mergeCell ref="E92:I92"/>
    <mergeCell ref="K92:AF92"/>
    <mergeCell ref="AN93:AP93"/>
    <mergeCell ref="AG93:AM93"/>
    <mergeCell ref="E93:I93"/>
    <mergeCell ref="K93:AF93"/>
    <mergeCell ref="AR2:BE2"/>
    <mergeCell ref="AG87:AM87"/>
    <mergeCell ref="AN87:AP87"/>
    <mergeCell ref="AG95:AM95"/>
    <mergeCell ref="AN95:AP95"/>
    <mergeCell ref="AG97:AM97"/>
    <mergeCell ref="AN97:AP97"/>
    <mergeCell ref="AN92:AP92"/>
    <mergeCell ref="AG92:AM92"/>
    <mergeCell ref="AN90:AP90"/>
  </mergeCells>
  <hyperlinks>
    <hyperlink ref="K1:S1" location="C2" tooltip="Súhrnný list stavby" display="1) Súhrnný list stavby"/>
    <hyperlink ref="W1:AF1" location="C87" tooltip="Rekapitulácia objektov" display="2) Rekapitulácia objektov"/>
    <hyperlink ref="A89" location="'02d - Oprava vonkajších s...'!C2" tooltip="02d - Oprava vonkajších s..." display="/"/>
    <hyperlink ref="A90" location="'02e - Oprava vonkajších s...'!C2" tooltip="02e - Oprava vonkajších s..." display="/"/>
    <hyperlink ref="A91" location="'ARkanal - Areálové rozvod...'!C2" tooltip="ARkanal - Areálové rozvod..." display="/"/>
    <hyperlink ref="A92" location="'ARvoda - Areálové rozvody...'!C2" tooltip="ARvoda - Areálové rozvody..." display="/"/>
    <hyperlink ref="A93" location="'DK - Vnútorná dažďová kan...'!C2" tooltip="DK - Vnútorná dažďová kan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9"/>
  <sheetViews>
    <sheetView showGridLines="0" zoomScalePageLayoutView="0" workbookViewId="0" topLeftCell="A1">
      <pane ySplit="1" topLeftCell="A121" activePane="bottomLeft" state="frozen"/>
      <selection pane="topLeft" activeCell="A1" sqref="A1"/>
      <selection pane="bottomLeft" activeCell="L119" sqref="L119:Q139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1406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190"/>
      <c r="B1" s="187"/>
      <c r="C1" s="187"/>
      <c r="D1" s="188" t="s">
        <v>1</v>
      </c>
      <c r="E1" s="187"/>
      <c r="F1" s="189" t="s">
        <v>373</v>
      </c>
      <c r="G1" s="189"/>
      <c r="H1" s="230" t="s">
        <v>374</v>
      </c>
      <c r="I1" s="230"/>
      <c r="J1" s="230"/>
      <c r="K1" s="230"/>
      <c r="L1" s="189" t="s">
        <v>375</v>
      </c>
      <c r="M1" s="187"/>
      <c r="N1" s="187"/>
      <c r="O1" s="188" t="s">
        <v>101</v>
      </c>
      <c r="P1" s="187"/>
      <c r="Q1" s="187"/>
      <c r="R1" s="187"/>
      <c r="S1" s="189" t="s">
        <v>376</v>
      </c>
      <c r="T1" s="189"/>
      <c r="U1" s="190"/>
      <c r="V1" s="19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75" customHeight="1">
      <c r="C2" s="226" t="s">
        <v>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17" t="s">
        <v>84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72</v>
      </c>
    </row>
    <row r="4" spans="2:46" ht="36.75" customHeight="1">
      <c r="B4" s="21"/>
      <c r="C4" s="221" t="s">
        <v>102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3"/>
      <c r="T4" s="24" t="s">
        <v>10</v>
      </c>
      <c r="AT4" s="17" t="s">
        <v>4</v>
      </c>
    </row>
    <row r="5" spans="2:18" ht="6.7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4.75" customHeight="1">
      <c r="B6" s="21"/>
      <c r="C6" s="22"/>
      <c r="D6" s="28" t="s">
        <v>13</v>
      </c>
      <c r="E6" s="22"/>
      <c r="F6" s="242" t="str">
        <f>'Rekapitulácia stavby'!K6</f>
        <v>Prestavba 2. a 3. nadzemného podlažia domu služieb na 10 mestských nájomných bytov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"/>
      <c r="R6" s="23"/>
    </row>
    <row r="7" spans="2:18" ht="24.75" customHeight="1">
      <c r="B7" s="21"/>
      <c r="C7" s="22"/>
      <c r="D7" s="28" t="s">
        <v>103</v>
      </c>
      <c r="E7" s="22"/>
      <c r="F7" s="242" t="s">
        <v>104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"/>
      <c r="R7" s="23"/>
    </row>
    <row r="8" spans="2:18" s="1" customFormat="1" ht="32.25" customHeight="1">
      <c r="B8" s="31"/>
      <c r="C8" s="32"/>
      <c r="D8" s="27" t="s">
        <v>105</v>
      </c>
      <c r="E8" s="32"/>
      <c r="F8" s="228" t="s">
        <v>106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32"/>
      <c r="R8" s="33"/>
    </row>
    <row r="9" spans="2:18" s="1" customFormat="1" ht="14.25" customHeight="1">
      <c r="B9" s="31"/>
      <c r="C9" s="32"/>
      <c r="D9" s="28" t="s">
        <v>15</v>
      </c>
      <c r="E9" s="32"/>
      <c r="F9" s="26" t="s">
        <v>3</v>
      </c>
      <c r="G9" s="32"/>
      <c r="H9" s="32"/>
      <c r="I9" s="32"/>
      <c r="J9" s="32"/>
      <c r="K9" s="32"/>
      <c r="L9" s="32"/>
      <c r="M9" s="28" t="s">
        <v>16</v>
      </c>
      <c r="N9" s="32"/>
      <c r="O9" s="26" t="s">
        <v>3</v>
      </c>
      <c r="P9" s="32"/>
      <c r="Q9" s="32"/>
      <c r="R9" s="33"/>
    </row>
    <row r="10" spans="2:18" s="1" customFormat="1" ht="14.25" customHeight="1">
      <c r="B10" s="31"/>
      <c r="C10" s="32"/>
      <c r="D10" s="28" t="s">
        <v>17</v>
      </c>
      <c r="E10" s="32"/>
      <c r="F10" s="26" t="s">
        <v>18</v>
      </c>
      <c r="G10" s="32"/>
      <c r="H10" s="32"/>
      <c r="I10" s="32"/>
      <c r="J10" s="32"/>
      <c r="K10" s="32"/>
      <c r="L10" s="32"/>
      <c r="M10" s="28" t="s">
        <v>19</v>
      </c>
      <c r="N10" s="32"/>
      <c r="O10" s="253" t="str">
        <f>'Rekapitulácia stavby'!AN8</f>
        <v>25.1.2016</v>
      </c>
      <c r="P10" s="195"/>
      <c r="Q10" s="32"/>
      <c r="R10" s="33"/>
    </row>
    <row r="11" spans="2:18" s="1" customFormat="1" ht="10.5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25" customHeight="1">
      <c r="B12" s="31"/>
      <c r="C12" s="32"/>
      <c r="D12" s="28" t="s">
        <v>21</v>
      </c>
      <c r="E12" s="32"/>
      <c r="F12" s="32"/>
      <c r="G12" s="32"/>
      <c r="H12" s="32"/>
      <c r="I12" s="32"/>
      <c r="J12" s="32"/>
      <c r="K12" s="32"/>
      <c r="L12" s="32"/>
      <c r="M12" s="28" t="s">
        <v>22</v>
      </c>
      <c r="N12" s="32"/>
      <c r="O12" s="227">
        <f>IF('Rekapitulácia stavby'!AN10="","",'Rekapitulácia stavby'!AN10)</f>
      </c>
      <c r="P12" s="195"/>
      <c r="Q12" s="32"/>
      <c r="R12" s="33"/>
    </row>
    <row r="13" spans="2:18" s="1" customFormat="1" ht="18" customHeight="1">
      <c r="B13" s="31"/>
      <c r="C13" s="32"/>
      <c r="D13" s="32"/>
      <c r="E13" s="26" t="str">
        <f>IF('Rekapitulácia stavby'!E11="","",'Rekapitulácia stavby'!E11)</f>
        <v> </v>
      </c>
      <c r="F13" s="32"/>
      <c r="G13" s="32"/>
      <c r="H13" s="32"/>
      <c r="I13" s="32"/>
      <c r="J13" s="32"/>
      <c r="K13" s="32"/>
      <c r="L13" s="32"/>
      <c r="M13" s="28" t="s">
        <v>24</v>
      </c>
      <c r="N13" s="32"/>
      <c r="O13" s="227">
        <f>IF('Rekapitulácia stavby'!AN11="","",'Rekapitulácia stavby'!AN11)</f>
      </c>
      <c r="P13" s="195"/>
      <c r="Q13" s="32"/>
      <c r="R13" s="33"/>
    </row>
    <row r="14" spans="2:18" s="1" customFormat="1" ht="6.7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25" customHeight="1">
      <c r="B15" s="31"/>
      <c r="C15" s="32"/>
      <c r="D15" s="28" t="s">
        <v>25</v>
      </c>
      <c r="E15" s="32"/>
      <c r="F15" s="32"/>
      <c r="G15" s="32"/>
      <c r="H15" s="32"/>
      <c r="I15" s="32"/>
      <c r="J15" s="32"/>
      <c r="K15" s="32"/>
      <c r="L15" s="32"/>
      <c r="M15" s="28" t="s">
        <v>22</v>
      </c>
      <c r="N15" s="32"/>
      <c r="O15" s="227">
        <f>IF('Rekapitulácia stavby'!AN13="","",'Rekapitulácia stavby'!AN13)</f>
      </c>
      <c r="P15" s="195"/>
      <c r="Q15" s="32"/>
      <c r="R15" s="33"/>
    </row>
    <row r="16" spans="2:18" s="1" customFormat="1" ht="18" customHeight="1">
      <c r="B16" s="31"/>
      <c r="C16" s="32"/>
      <c r="D16" s="32"/>
      <c r="E16" s="26" t="str">
        <f>IF('Rekapitulácia stavby'!E14="","",'Rekapitulácia stavby'!E14)</f>
        <v> </v>
      </c>
      <c r="F16" s="32"/>
      <c r="G16" s="32"/>
      <c r="H16" s="32"/>
      <c r="I16" s="32"/>
      <c r="J16" s="32"/>
      <c r="K16" s="32"/>
      <c r="L16" s="32"/>
      <c r="M16" s="28" t="s">
        <v>24</v>
      </c>
      <c r="N16" s="32"/>
      <c r="O16" s="227">
        <f>IF('Rekapitulácia stavby'!AN14="","",'Rekapitulácia stavby'!AN14)</f>
      </c>
      <c r="P16" s="195"/>
      <c r="Q16" s="32"/>
      <c r="R16" s="33"/>
    </row>
    <row r="17" spans="2:18" s="1" customFormat="1" ht="6.7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25" customHeight="1">
      <c r="B18" s="31"/>
      <c r="C18" s="32"/>
      <c r="D18" s="28" t="s">
        <v>26</v>
      </c>
      <c r="E18" s="32"/>
      <c r="F18" s="32"/>
      <c r="G18" s="32"/>
      <c r="H18" s="32"/>
      <c r="I18" s="32"/>
      <c r="J18" s="32"/>
      <c r="K18" s="32"/>
      <c r="L18" s="32"/>
      <c r="M18" s="28" t="s">
        <v>22</v>
      </c>
      <c r="N18" s="32"/>
      <c r="O18" s="227" t="s">
        <v>3</v>
      </c>
      <c r="P18" s="195"/>
      <c r="Q18" s="32"/>
      <c r="R18" s="33"/>
    </row>
    <row r="19" spans="2:18" s="1" customFormat="1" ht="18" customHeight="1">
      <c r="B19" s="31"/>
      <c r="C19" s="32"/>
      <c r="D19" s="32"/>
      <c r="E19" s="26" t="s">
        <v>27</v>
      </c>
      <c r="F19" s="32"/>
      <c r="G19" s="32"/>
      <c r="H19" s="32"/>
      <c r="I19" s="32"/>
      <c r="J19" s="32"/>
      <c r="K19" s="32"/>
      <c r="L19" s="32"/>
      <c r="M19" s="28" t="s">
        <v>24</v>
      </c>
      <c r="N19" s="32"/>
      <c r="O19" s="227" t="s">
        <v>3</v>
      </c>
      <c r="P19" s="195"/>
      <c r="Q19" s="32"/>
      <c r="R19" s="33"/>
    </row>
    <row r="20" spans="2:18" s="1" customFormat="1" ht="6.7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25" customHeight="1">
      <c r="B21" s="31"/>
      <c r="C21" s="32"/>
      <c r="D21" s="28" t="s">
        <v>30</v>
      </c>
      <c r="E21" s="32"/>
      <c r="F21" s="32"/>
      <c r="G21" s="32"/>
      <c r="H21" s="32"/>
      <c r="I21" s="32"/>
      <c r="J21" s="32"/>
      <c r="K21" s="32"/>
      <c r="L21" s="32"/>
      <c r="M21" s="28" t="s">
        <v>22</v>
      </c>
      <c r="N21" s="32"/>
      <c r="O21" s="227">
        <f>IF('Rekapitulácia stavby'!AN19="","",'Rekapitulácia stavby'!AN19)</f>
      </c>
      <c r="P21" s="195"/>
      <c r="Q21" s="32"/>
      <c r="R21" s="33"/>
    </row>
    <row r="22" spans="2:18" s="1" customFormat="1" ht="18" customHeight="1">
      <c r="B22" s="31"/>
      <c r="C22" s="32"/>
      <c r="D22" s="32"/>
      <c r="E22" s="26" t="str">
        <f>IF('Rekapitulácia stavby'!E20="","",'Rekapitulácia stavby'!E20)</f>
        <v> </v>
      </c>
      <c r="F22" s="32"/>
      <c r="G22" s="32"/>
      <c r="H22" s="32"/>
      <c r="I22" s="32"/>
      <c r="J22" s="32"/>
      <c r="K22" s="32"/>
      <c r="L22" s="32"/>
      <c r="M22" s="28" t="s">
        <v>24</v>
      </c>
      <c r="N22" s="32"/>
      <c r="O22" s="227">
        <f>IF('Rekapitulácia stavby'!AN20="","",'Rekapitulácia stavby'!AN20)</f>
      </c>
      <c r="P22" s="195"/>
      <c r="Q22" s="32"/>
      <c r="R22" s="33"/>
    </row>
    <row r="23" spans="2:18" s="1" customFormat="1" ht="6.7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25" customHeight="1">
      <c r="B24" s="31"/>
      <c r="C24" s="32"/>
      <c r="D24" s="28" t="s">
        <v>31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229" t="s">
        <v>3</v>
      </c>
      <c r="F25" s="195"/>
      <c r="G25" s="195"/>
      <c r="H25" s="195"/>
      <c r="I25" s="195"/>
      <c r="J25" s="195"/>
      <c r="K25" s="195"/>
      <c r="L25" s="195"/>
      <c r="M25" s="32"/>
      <c r="N25" s="32"/>
      <c r="O25" s="32"/>
      <c r="P25" s="32"/>
      <c r="Q25" s="32"/>
      <c r="R25" s="33"/>
    </row>
    <row r="26" spans="2:18" s="1" customFormat="1" ht="6.7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7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25" customHeight="1">
      <c r="B28" s="31"/>
      <c r="C28" s="32"/>
      <c r="D28" s="109" t="s">
        <v>107</v>
      </c>
      <c r="E28" s="32"/>
      <c r="F28" s="32"/>
      <c r="G28" s="32"/>
      <c r="H28" s="32"/>
      <c r="I28" s="32"/>
      <c r="J28" s="32"/>
      <c r="K28" s="32"/>
      <c r="L28" s="32"/>
      <c r="M28" s="222">
        <f>N89</f>
        <v>0</v>
      </c>
      <c r="N28" s="195"/>
      <c r="O28" s="195"/>
      <c r="P28" s="195"/>
      <c r="Q28" s="32"/>
      <c r="R28" s="33"/>
    </row>
    <row r="29" spans="2:18" s="1" customFormat="1" ht="14.25" customHeight="1">
      <c r="B29" s="31"/>
      <c r="C29" s="32"/>
      <c r="D29" s="30" t="s">
        <v>108</v>
      </c>
      <c r="E29" s="32"/>
      <c r="F29" s="32"/>
      <c r="G29" s="32"/>
      <c r="H29" s="32"/>
      <c r="I29" s="32"/>
      <c r="J29" s="32"/>
      <c r="K29" s="32"/>
      <c r="L29" s="32"/>
      <c r="M29" s="222">
        <f>N96</f>
        <v>0</v>
      </c>
      <c r="N29" s="195"/>
      <c r="O29" s="195"/>
      <c r="P29" s="195"/>
      <c r="Q29" s="32"/>
      <c r="R29" s="33"/>
    </row>
    <row r="30" spans="2:18" s="1" customFormat="1" ht="6.7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4.75" customHeight="1">
      <c r="B31" s="31"/>
      <c r="C31" s="32"/>
      <c r="D31" s="110" t="s">
        <v>35</v>
      </c>
      <c r="E31" s="32"/>
      <c r="F31" s="32"/>
      <c r="G31" s="32"/>
      <c r="H31" s="32"/>
      <c r="I31" s="32"/>
      <c r="J31" s="32"/>
      <c r="K31" s="32"/>
      <c r="L31" s="32"/>
      <c r="M31" s="265">
        <f>ROUND(M28+M29,2)</f>
        <v>0</v>
      </c>
      <c r="N31" s="195"/>
      <c r="O31" s="195"/>
      <c r="P31" s="195"/>
      <c r="Q31" s="32"/>
      <c r="R31" s="33"/>
    </row>
    <row r="32" spans="2:18" s="1" customFormat="1" ht="6.7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25" customHeight="1">
      <c r="B33" s="31"/>
      <c r="C33" s="32"/>
      <c r="D33" s="38" t="s">
        <v>36</v>
      </c>
      <c r="E33" s="38" t="s">
        <v>37</v>
      </c>
      <c r="F33" s="39">
        <v>0.2</v>
      </c>
      <c r="G33" s="111" t="s">
        <v>38</v>
      </c>
      <c r="H33" s="263">
        <f>ROUND((SUM(BE96:BE97)+SUM(BE116:BE138)),2)</f>
        <v>0</v>
      </c>
      <c r="I33" s="195"/>
      <c r="J33" s="195"/>
      <c r="K33" s="32"/>
      <c r="L33" s="32"/>
      <c r="M33" s="263">
        <f>ROUND(ROUND((SUM(BE96:BE97)+SUM(BE116:BE138)),2)*F33,2)</f>
        <v>0</v>
      </c>
      <c r="N33" s="195"/>
      <c r="O33" s="195"/>
      <c r="P33" s="195"/>
      <c r="Q33" s="32"/>
      <c r="R33" s="33"/>
    </row>
    <row r="34" spans="2:18" s="1" customFormat="1" ht="14.25" customHeight="1">
      <c r="B34" s="31"/>
      <c r="C34" s="32"/>
      <c r="D34" s="32"/>
      <c r="E34" s="38" t="s">
        <v>39</v>
      </c>
      <c r="F34" s="39">
        <v>0.2</v>
      </c>
      <c r="G34" s="111" t="s">
        <v>38</v>
      </c>
      <c r="H34" s="263">
        <f>ROUND((SUM(BF96:BF97)+SUM(BF116:BF138)),2)</f>
        <v>0</v>
      </c>
      <c r="I34" s="195"/>
      <c r="J34" s="195"/>
      <c r="K34" s="32"/>
      <c r="L34" s="32"/>
      <c r="M34" s="263">
        <f>ROUND(ROUND((SUM(BF96:BF97)+SUM(BF116:BF138)),2)*F34,2)</f>
        <v>0</v>
      </c>
      <c r="N34" s="195"/>
      <c r="O34" s="195"/>
      <c r="P34" s="195"/>
      <c r="Q34" s="32"/>
      <c r="R34" s="33"/>
    </row>
    <row r="35" spans="2:18" s="1" customFormat="1" ht="14.25" customHeight="1" hidden="1">
      <c r="B35" s="31"/>
      <c r="C35" s="32"/>
      <c r="D35" s="32"/>
      <c r="E35" s="38" t="s">
        <v>40</v>
      </c>
      <c r="F35" s="39">
        <v>0.2</v>
      </c>
      <c r="G35" s="111" t="s">
        <v>38</v>
      </c>
      <c r="H35" s="263">
        <f>ROUND((SUM(BG96:BG97)+SUM(BG116:BG138)),2)</f>
        <v>0</v>
      </c>
      <c r="I35" s="195"/>
      <c r="J35" s="195"/>
      <c r="K35" s="32"/>
      <c r="L35" s="32"/>
      <c r="M35" s="263">
        <v>0</v>
      </c>
      <c r="N35" s="195"/>
      <c r="O35" s="195"/>
      <c r="P35" s="195"/>
      <c r="Q35" s="32"/>
      <c r="R35" s="33"/>
    </row>
    <row r="36" spans="2:18" s="1" customFormat="1" ht="14.25" customHeight="1" hidden="1">
      <c r="B36" s="31"/>
      <c r="C36" s="32"/>
      <c r="D36" s="32"/>
      <c r="E36" s="38" t="s">
        <v>41</v>
      </c>
      <c r="F36" s="39">
        <v>0.2</v>
      </c>
      <c r="G36" s="111" t="s">
        <v>38</v>
      </c>
      <c r="H36" s="263">
        <f>ROUND((SUM(BH96:BH97)+SUM(BH116:BH138)),2)</f>
        <v>0</v>
      </c>
      <c r="I36" s="195"/>
      <c r="J36" s="195"/>
      <c r="K36" s="32"/>
      <c r="L36" s="32"/>
      <c r="M36" s="263">
        <v>0</v>
      </c>
      <c r="N36" s="195"/>
      <c r="O36" s="195"/>
      <c r="P36" s="195"/>
      <c r="Q36" s="32"/>
      <c r="R36" s="33"/>
    </row>
    <row r="37" spans="2:18" s="1" customFormat="1" ht="14.25" customHeight="1" hidden="1">
      <c r="B37" s="31"/>
      <c r="C37" s="32"/>
      <c r="D37" s="32"/>
      <c r="E37" s="38" t="s">
        <v>42</v>
      </c>
      <c r="F37" s="39">
        <v>0</v>
      </c>
      <c r="G37" s="111" t="s">
        <v>38</v>
      </c>
      <c r="H37" s="263">
        <f>ROUND((SUM(BI96:BI97)+SUM(BI116:BI138)),2)</f>
        <v>0</v>
      </c>
      <c r="I37" s="195"/>
      <c r="J37" s="195"/>
      <c r="K37" s="32"/>
      <c r="L37" s="32"/>
      <c r="M37" s="263">
        <v>0</v>
      </c>
      <c r="N37" s="195"/>
      <c r="O37" s="195"/>
      <c r="P37" s="195"/>
      <c r="Q37" s="32"/>
      <c r="R37" s="33"/>
    </row>
    <row r="38" spans="2:18" s="1" customFormat="1" ht="6.7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4.75" customHeight="1">
      <c r="B39" s="31"/>
      <c r="C39" s="108"/>
      <c r="D39" s="112" t="s">
        <v>43</v>
      </c>
      <c r="E39" s="72"/>
      <c r="F39" s="72"/>
      <c r="G39" s="113" t="s">
        <v>44</v>
      </c>
      <c r="H39" s="114" t="s">
        <v>45</v>
      </c>
      <c r="I39" s="72"/>
      <c r="J39" s="72"/>
      <c r="K39" s="72"/>
      <c r="L39" s="264">
        <f>SUM(M31:M37)</f>
        <v>0</v>
      </c>
      <c r="M39" s="211"/>
      <c r="N39" s="211"/>
      <c r="O39" s="211"/>
      <c r="P39" s="213"/>
      <c r="Q39" s="108"/>
      <c r="R39" s="33"/>
    </row>
    <row r="40" spans="2:18" s="1" customFormat="1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2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2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2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2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2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2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2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2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2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4.25">
      <c r="B50" s="31"/>
      <c r="C50" s="32"/>
      <c r="D50" s="46" t="s">
        <v>46</v>
      </c>
      <c r="E50" s="47"/>
      <c r="F50" s="47"/>
      <c r="G50" s="47"/>
      <c r="H50" s="48"/>
      <c r="I50" s="32"/>
      <c r="J50" s="46" t="s">
        <v>47</v>
      </c>
      <c r="K50" s="47"/>
      <c r="L50" s="47"/>
      <c r="M50" s="47"/>
      <c r="N50" s="47"/>
      <c r="O50" s="47"/>
      <c r="P50" s="48"/>
      <c r="Q50" s="32"/>
      <c r="R50" s="33"/>
    </row>
    <row r="51" spans="2:18" ht="12">
      <c r="B51" s="21"/>
      <c r="C51" s="22"/>
      <c r="D51" s="49"/>
      <c r="E51" s="22"/>
      <c r="F51" s="22"/>
      <c r="G51" s="22"/>
      <c r="H51" s="50"/>
      <c r="I51" s="22"/>
      <c r="J51" s="49"/>
      <c r="K51" s="22"/>
      <c r="L51" s="22"/>
      <c r="M51" s="22"/>
      <c r="N51" s="22"/>
      <c r="O51" s="22"/>
      <c r="P51" s="50"/>
      <c r="Q51" s="22"/>
      <c r="R51" s="23"/>
    </row>
    <row r="52" spans="2:18" ht="12">
      <c r="B52" s="21"/>
      <c r="C52" s="22"/>
      <c r="D52" s="49"/>
      <c r="E52" s="22"/>
      <c r="F52" s="22"/>
      <c r="G52" s="22"/>
      <c r="H52" s="50"/>
      <c r="I52" s="22"/>
      <c r="J52" s="49"/>
      <c r="K52" s="22"/>
      <c r="L52" s="22"/>
      <c r="M52" s="22"/>
      <c r="N52" s="22"/>
      <c r="O52" s="22"/>
      <c r="P52" s="50"/>
      <c r="Q52" s="22"/>
      <c r="R52" s="23"/>
    </row>
    <row r="53" spans="2:18" ht="12">
      <c r="B53" s="21"/>
      <c r="C53" s="22"/>
      <c r="D53" s="49"/>
      <c r="E53" s="22"/>
      <c r="F53" s="22"/>
      <c r="G53" s="22"/>
      <c r="H53" s="50"/>
      <c r="I53" s="22"/>
      <c r="J53" s="49"/>
      <c r="K53" s="22"/>
      <c r="L53" s="22"/>
      <c r="M53" s="22"/>
      <c r="N53" s="22"/>
      <c r="O53" s="22"/>
      <c r="P53" s="50"/>
      <c r="Q53" s="22"/>
      <c r="R53" s="23"/>
    </row>
    <row r="54" spans="2:18" ht="12">
      <c r="B54" s="21"/>
      <c r="C54" s="22"/>
      <c r="D54" s="49"/>
      <c r="E54" s="22"/>
      <c r="F54" s="22"/>
      <c r="G54" s="22"/>
      <c r="H54" s="50"/>
      <c r="I54" s="22"/>
      <c r="J54" s="49"/>
      <c r="K54" s="22"/>
      <c r="L54" s="22"/>
      <c r="M54" s="22"/>
      <c r="N54" s="22"/>
      <c r="O54" s="22"/>
      <c r="P54" s="50"/>
      <c r="Q54" s="22"/>
      <c r="R54" s="23"/>
    </row>
    <row r="55" spans="2:18" ht="12">
      <c r="B55" s="21"/>
      <c r="C55" s="22"/>
      <c r="D55" s="49"/>
      <c r="E55" s="22"/>
      <c r="F55" s="22"/>
      <c r="G55" s="22"/>
      <c r="H55" s="50"/>
      <c r="I55" s="22"/>
      <c r="J55" s="49"/>
      <c r="K55" s="22"/>
      <c r="L55" s="22"/>
      <c r="M55" s="22"/>
      <c r="N55" s="22"/>
      <c r="O55" s="22"/>
      <c r="P55" s="50"/>
      <c r="Q55" s="22"/>
      <c r="R55" s="23"/>
    </row>
    <row r="56" spans="2:18" ht="12">
      <c r="B56" s="21"/>
      <c r="C56" s="22"/>
      <c r="D56" s="49"/>
      <c r="E56" s="22"/>
      <c r="F56" s="22"/>
      <c r="G56" s="22"/>
      <c r="H56" s="50"/>
      <c r="I56" s="22"/>
      <c r="J56" s="49"/>
      <c r="K56" s="22"/>
      <c r="L56" s="22"/>
      <c r="M56" s="22"/>
      <c r="N56" s="22"/>
      <c r="O56" s="22"/>
      <c r="P56" s="50"/>
      <c r="Q56" s="22"/>
      <c r="R56" s="23"/>
    </row>
    <row r="57" spans="2:18" ht="12">
      <c r="B57" s="21"/>
      <c r="C57" s="22"/>
      <c r="D57" s="49"/>
      <c r="E57" s="22"/>
      <c r="F57" s="22"/>
      <c r="G57" s="22"/>
      <c r="H57" s="50"/>
      <c r="I57" s="22"/>
      <c r="J57" s="49"/>
      <c r="K57" s="22"/>
      <c r="L57" s="22"/>
      <c r="M57" s="22"/>
      <c r="N57" s="22"/>
      <c r="O57" s="22"/>
      <c r="P57" s="50"/>
      <c r="Q57" s="22"/>
      <c r="R57" s="23"/>
    </row>
    <row r="58" spans="2:18" ht="12">
      <c r="B58" s="21"/>
      <c r="C58" s="22"/>
      <c r="D58" s="49"/>
      <c r="E58" s="22"/>
      <c r="F58" s="22"/>
      <c r="G58" s="22"/>
      <c r="H58" s="50"/>
      <c r="I58" s="22"/>
      <c r="J58" s="49"/>
      <c r="K58" s="22"/>
      <c r="L58" s="22"/>
      <c r="M58" s="22"/>
      <c r="N58" s="22"/>
      <c r="O58" s="22"/>
      <c r="P58" s="50"/>
      <c r="Q58" s="22"/>
      <c r="R58" s="23"/>
    </row>
    <row r="59" spans="2:18" s="1" customFormat="1" ht="14.25">
      <c r="B59" s="31"/>
      <c r="C59" s="32"/>
      <c r="D59" s="51" t="s">
        <v>48</v>
      </c>
      <c r="E59" s="52"/>
      <c r="F59" s="52"/>
      <c r="G59" s="53" t="s">
        <v>49</v>
      </c>
      <c r="H59" s="54"/>
      <c r="I59" s="32"/>
      <c r="J59" s="51" t="s">
        <v>48</v>
      </c>
      <c r="K59" s="52"/>
      <c r="L59" s="52"/>
      <c r="M59" s="52"/>
      <c r="N59" s="53" t="s">
        <v>49</v>
      </c>
      <c r="O59" s="52"/>
      <c r="P59" s="54"/>
      <c r="Q59" s="32"/>
      <c r="R59" s="33"/>
    </row>
    <row r="60" spans="2:18" ht="12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4.25">
      <c r="B61" s="31"/>
      <c r="C61" s="32"/>
      <c r="D61" s="46" t="s">
        <v>50</v>
      </c>
      <c r="E61" s="47"/>
      <c r="F61" s="47"/>
      <c r="G61" s="47"/>
      <c r="H61" s="48"/>
      <c r="I61" s="32"/>
      <c r="J61" s="46" t="s">
        <v>51</v>
      </c>
      <c r="K61" s="47"/>
      <c r="L61" s="47"/>
      <c r="M61" s="47"/>
      <c r="N61" s="47"/>
      <c r="O61" s="47"/>
      <c r="P61" s="48"/>
      <c r="Q61" s="32"/>
      <c r="R61" s="33"/>
    </row>
    <row r="62" spans="2:18" ht="12">
      <c r="B62" s="21"/>
      <c r="C62" s="22"/>
      <c r="D62" s="49"/>
      <c r="E62" s="22"/>
      <c r="F62" s="22"/>
      <c r="G62" s="22"/>
      <c r="H62" s="50"/>
      <c r="I62" s="22"/>
      <c r="J62" s="49"/>
      <c r="K62" s="22"/>
      <c r="L62" s="22"/>
      <c r="M62" s="22"/>
      <c r="N62" s="22"/>
      <c r="O62" s="22"/>
      <c r="P62" s="50"/>
      <c r="Q62" s="22"/>
      <c r="R62" s="23"/>
    </row>
    <row r="63" spans="2:18" ht="12">
      <c r="B63" s="21"/>
      <c r="C63" s="22"/>
      <c r="D63" s="49"/>
      <c r="E63" s="22"/>
      <c r="F63" s="22"/>
      <c r="G63" s="22"/>
      <c r="H63" s="50"/>
      <c r="I63" s="22"/>
      <c r="J63" s="49"/>
      <c r="K63" s="22"/>
      <c r="L63" s="22"/>
      <c r="M63" s="22"/>
      <c r="N63" s="22"/>
      <c r="O63" s="22"/>
      <c r="P63" s="50"/>
      <c r="Q63" s="22"/>
      <c r="R63" s="23"/>
    </row>
    <row r="64" spans="2:18" ht="12">
      <c r="B64" s="21"/>
      <c r="C64" s="22"/>
      <c r="D64" s="49"/>
      <c r="E64" s="22"/>
      <c r="F64" s="22"/>
      <c r="G64" s="22"/>
      <c r="H64" s="50"/>
      <c r="I64" s="22"/>
      <c r="J64" s="49"/>
      <c r="K64" s="22"/>
      <c r="L64" s="22"/>
      <c r="M64" s="22"/>
      <c r="N64" s="22"/>
      <c r="O64" s="22"/>
      <c r="P64" s="50"/>
      <c r="Q64" s="22"/>
      <c r="R64" s="23"/>
    </row>
    <row r="65" spans="2:18" ht="12">
      <c r="B65" s="21"/>
      <c r="C65" s="22"/>
      <c r="D65" s="49"/>
      <c r="E65" s="22"/>
      <c r="F65" s="22"/>
      <c r="G65" s="22"/>
      <c r="H65" s="50"/>
      <c r="I65" s="22"/>
      <c r="J65" s="49"/>
      <c r="K65" s="22"/>
      <c r="L65" s="22"/>
      <c r="M65" s="22"/>
      <c r="N65" s="22"/>
      <c r="O65" s="22"/>
      <c r="P65" s="50"/>
      <c r="Q65" s="22"/>
      <c r="R65" s="23"/>
    </row>
    <row r="66" spans="2:18" ht="12">
      <c r="B66" s="21"/>
      <c r="C66" s="22"/>
      <c r="D66" s="49"/>
      <c r="E66" s="22"/>
      <c r="F66" s="22"/>
      <c r="G66" s="22"/>
      <c r="H66" s="50"/>
      <c r="I66" s="22"/>
      <c r="J66" s="49"/>
      <c r="K66" s="22"/>
      <c r="L66" s="22"/>
      <c r="M66" s="22"/>
      <c r="N66" s="22"/>
      <c r="O66" s="22"/>
      <c r="P66" s="50"/>
      <c r="Q66" s="22"/>
      <c r="R66" s="23"/>
    </row>
    <row r="67" spans="2:18" ht="12">
      <c r="B67" s="21"/>
      <c r="C67" s="22"/>
      <c r="D67" s="49"/>
      <c r="E67" s="22"/>
      <c r="F67" s="22"/>
      <c r="G67" s="22"/>
      <c r="H67" s="50"/>
      <c r="I67" s="22"/>
      <c r="J67" s="49"/>
      <c r="K67" s="22"/>
      <c r="L67" s="22"/>
      <c r="M67" s="22"/>
      <c r="N67" s="22"/>
      <c r="O67" s="22"/>
      <c r="P67" s="50"/>
      <c r="Q67" s="22"/>
      <c r="R67" s="23"/>
    </row>
    <row r="68" spans="2:18" ht="12">
      <c r="B68" s="21"/>
      <c r="C68" s="22"/>
      <c r="D68" s="49"/>
      <c r="E68" s="22"/>
      <c r="F68" s="22"/>
      <c r="G68" s="22"/>
      <c r="H68" s="50"/>
      <c r="I68" s="22"/>
      <c r="J68" s="49"/>
      <c r="K68" s="22"/>
      <c r="L68" s="22"/>
      <c r="M68" s="22"/>
      <c r="N68" s="22"/>
      <c r="O68" s="22"/>
      <c r="P68" s="50"/>
      <c r="Q68" s="22"/>
      <c r="R68" s="23"/>
    </row>
    <row r="69" spans="2:18" ht="12">
      <c r="B69" s="21"/>
      <c r="C69" s="22"/>
      <c r="D69" s="49"/>
      <c r="E69" s="22"/>
      <c r="F69" s="22"/>
      <c r="G69" s="22"/>
      <c r="H69" s="50"/>
      <c r="I69" s="22"/>
      <c r="J69" s="49"/>
      <c r="K69" s="22"/>
      <c r="L69" s="22"/>
      <c r="M69" s="22"/>
      <c r="N69" s="22"/>
      <c r="O69" s="22"/>
      <c r="P69" s="50"/>
      <c r="Q69" s="22"/>
      <c r="R69" s="23"/>
    </row>
    <row r="70" spans="2:18" s="1" customFormat="1" ht="14.25">
      <c r="B70" s="31"/>
      <c r="C70" s="32"/>
      <c r="D70" s="51" t="s">
        <v>48</v>
      </c>
      <c r="E70" s="52"/>
      <c r="F70" s="52"/>
      <c r="G70" s="53" t="s">
        <v>49</v>
      </c>
      <c r="H70" s="54"/>
      <c r="I70" s="32"/>
      <c r="J70" s="51" t="s">
        <v>48</v>
      </c>
      <c r="K70" s="52"/>
      <c r="L70" s="52"/>
      <c r="M70" s="52"/>
      <c r="N70" s="53" t="s">
        <v>49</v>
      </c>
      <c r="O70" s="52"/>
      <c r="P70" s="54"/>
      <c r="Q70" s="32"/>
      <c r="R70" s="33"/>
    </row>
    <row r="71" spans="2:18" s="1" customFormat="1" ht="14.2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75" customHeight="1">
      <c r="B76" s="31"/>
      <c r="C76" s="221" t="s">
        <v>109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3"/>
    </row>
    <row r="77" spans="2:18" s="1" customFormat="1" ht="6.7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13</v>
      </c>
      <c r="D78" s="32"/>
      <c r="E78" s="32"/>
      <c r="F78" s="242" t="str">
        <f>F6</f>
        <v>Prestavba 2. a 3. nadzemného podlažia domu služieb na 10 mestských nájomných bytov</v>
      </c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32"/>
      <c r="R78" s="33"/>
    </row>
    <row r="79" spans="2:18" ht="30" customHeight="1">
      <c r="B79" s="21"/>
      <c r="C79" s="28" t="s">
        <v>103</v>
      </c>
      <c r="D79" s="22"/>
      <c r="E79" s="22"/>
      <c r="F79" s="242" t="s">
        <v>104</v>
      </c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"/>
      <c r="R79" s="23"/>
    </row>
    <row r="80" spans="2:18" s="1" customFormat="1" ht="36.75" customHeight="1">
      <c r="B80" s="31"/>
      <c r="C80" s="65" t="s">
        <v>105</v>
      </c>
      <c r="D80" s="32"/>
      <c r="E80" s="32"/>
      <c r="F80" s="204" t="str">
        <f>F8</f>
        <v>02d - Oprava vonkajších spevnených plôch - prístupové komunikácie</v>
      </c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32"/>
      <c r="R80" s="33"/>
    </row>
    <row r="81" spans="2:18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8" t="s">
        <v>17</v>
      </c>
      <c r="D82" s="32"/>
      <c r="E82" s="32"/>
      <c r="F82" s="26" t="str">
        <f>F10</f>
        <v>Dom služieb Dudince, 962 71 </v>
      </c>
      <c r="G82" s="32"/>
      <c r="H82" s="32"/>
      <c r="I82" s="32"/>
      <c r="J82" s="32"/>
      <c r="K82" s="28" t="s">
        <v>19</v>
      </c>
      <c r="L82" s="32"/>
      <c r="M82" s="253" t="str">
        <f>IF(O10="","",O10)</f>
        <v>25.1.2016</v>
      </c>
      <c r="N82" s="195"/>
      <c r="O82" s="195"/>
      <c r="P82" s="195"/>
      <c r="Q82" s="32"/>
      <c r="R82" s="33"/>
    </row>
    <row r="83" spans="2:18" s="1" customFormat="1" ht="6.7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2.75">
      <c r="B84" s="31"/>
      <c r="C84" s="28" t="s">
        <v>21</v>
      </c>
      <c r="D84" s="32"/>
      <c r="E84" s="32"/>
      <c r="F84" s="26" t="str">
        <f>E13</f>
        <v> </v>
      </c>
      <c r="G84" s="32"/>
      <c r="H84" s="32"/>
      <c r="I84" s="32"/>
      <c r="J84" s="32"/>
      <c r="K84" s="28" t="s">
        <v>26</v>
      </c>
      <c r="L84" s="32"/>
      <c r="M84" s="227" t="str">
        <f>E19</f>
        <v>atelier yesss s.r.o. </v>
      </c>
      <c r="N84" s="195"/>
      <c r="O84" s="195"/>
      <c r="P84" s="195"/>
      <c r="Q84" s="195"/>
      <c r="R84" s="33"/>
    </row>
    <row r="85" spans="2:18" s="1" customFormat="1" ht="14.25" customHeight="1">
      <c r="B85" s="31"/>
      <c r="C85" s="28" t="s">
        <v>25</v>
      </c>
      <c r="D85" s="32"/>
      <c r="E85" s="32"/>
      <c r="F85" s="26" t="str">
        <f>IF(E16="","",E16)</f>
        <v> </v>
      </c>
      <c r="G85" s="32"/>
      <c r="H85" s="32"/>
      <c r="I85" s="32"/>
      <c r="J85" s="32"/>
      <c r="K85" s="28" t="s">
        <v>30</v>
      </c>
      <c r="L85" s="32"/>
      <c r="M85" s="227" t="str">
        <f>E22</f>
        <v> </v>
      </c>
      <c r="N85" s="195"/>
      <c r="O85" s="195"/>
      <c r="P85" s="195"/>
      <c r="Q85" s="195"/>
      <c r="R85" s="33"/>
    </row>
    <row r="86" spans="2:18" s="1" customFormat="1" ht="9.7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60" t="s">
        <v>110</v>
      </c>
      <c r="D87" s="259"/>
      <c r="E87" s="259"/>
      <c r="F87" s="259"/>
      <c r="G87" s="259"/>
      <c r="H87" s="108"/>
      <c r="I87" s="108"/>
      <c r="J87" s="108"/>
      <c r="K87" s="108"/>
      <c r="L87" s="108"/>
      <c r="M87" s="108"/>
      <c r="N87" s="260" t="s">
        <v>111</v>
      </c>
      <c r="O87" s="195"/>
      <c r="P87" s="195"/>
      <c r="Q87" s="195"/>
      <c r="R87" s="33"/>
    </row>
    <row r="88" spans="2:18" s="1" customFormat="1" ht="9.7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15" t="s">
        <v>112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194">
        <f>N116</f>
        <v>0</v>
      </c>
      <c r="O89" s="195"/>
      <c r="P89" s="195"/>
      <c r="Q89" s="195"/>
      <c r="R89" s="33"/>
      <c r="AU89" s="17" t="s">
        <v>113</v>
      </c>
    </row>
    <row r="90" spans="2:18" s="7" customFormat="1" ht="24.75" customHeight="1">
      <c r="B90" s="116"/>
      <c r="C90" s="117"/>
      <c r="D90" s="118" t="s">
        <v>114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61">
        <f>N117</f>
        <v>0</v>
      </c>
      <c r="O90" s="262"/>
      <c r="P90" s="262"/>
      <c r="Q90" s="262"/>
      <c r="R90" s="119"/>
    </row>
    <row r="91" spans="2:18" s="8" customFormat="1" ht="19.5" customHeight="1">
      <c r="B91" s="120"/>
      <c r="C91" s="95"/>
      <c r="D91" s="121" t="s">
        <v>115</v>
      </c>
      <c r="E91" s="95"/>
      <c r="F91" s="95"/>
      <c r="G91" s="95"/>
      <c r="H91" s="95"/>
      <c r="I91" s="95"/>
      <c r="J91" s="95"/>
      <c r="K91" s="95"/>
      <c r="L91" s="95"/>
      <c r="M91" s="95"/>
      <c r="N91" s="197">
        <f>N118</f>
        <v>0</v>
      </c>
      <c r="O91" s="198"/>
      <c r="P91" s="198"/>
      <c r="Q91" s="198"/>
      <c r="R91" s="122"/>
    </row>
    <row r="92" spans="2:18" s="8" customFormat="1" ht="19.5" customHeight="1">
      <c r="B92" s="120"/>
      <c r="C92" s="95"/>
      <c r="D92" s="121" t="s">
        <v>116</v>
      </c>
      <c r="E92" s="95"/>
      <c r="F92" s="95"/>
      <c r="G92" s="95"/>
      <c r="H92" s="95"/>
      <c r="I92" s="95"/>
      <c r="J92" s="95"/>
      <c r="K92" s="95"/>
      <c r="L92" s="95"/>
      <c r="M92" s="95"/>
      <c r="N92" s="197">
        <f>N124</f>
        <v>0</v>
      </c>
      <c r="O92" s="198"/>
      <c r="P92" s="198"/>
      <c r="Q92" s="198"/>
      <c r="R92" s="122"/>
    </row>
    <row r="93" spans="2:18" s="8" customFormat="1" ht="19.5" customHeight="1">
      <c r="B93" s="120"/>
      <c r="C93" s="95"/>
      <c r="D93" s="121" t="s">
        <v>117</v>
      </c>
      <c r="E93" s="95"/>
      <c r="F93" s="95"/>
      <c r="G93" s="95"/>
      <c r="H93" s="95"/>
      <c r="I93" s="95"/>
      <c r="J93" s="95"/>
      <c r="K93" s="95"/>
      <c r="L93" s="95"/>
      <c r="M93" s="95"/>
      <c r="N93" s="197">
        <f>N132</f>
        <v>0</v>
      </c>
      <c r="O93" s="198"/>
      <c r="P93" s="198"/>
      <c r="Q93" s="198"/>
      <c r="R93" s="122"/>
    </row>
    <row r="94" spans="2:18" s="8" customFormat="1" ht="19.5" customHeight="1">
      <c r="B94" s="120"/>
      <c r="C94" s="95"/>
      <c r="D94" s="121" t="s">
        <v>118</v>
      </c>
      <c r="E94" s="95"/>
      <c r="F94" s="95"/>
      <c r="G94" s="95"/>
      <c r="H94" s="95"/>
      <c r="I94" s="95"/>
      <c r="J94" s="95"/>
      <c r="K94" s="95"/>
      <c r="L94" s="95"/>
      <c r="M94" s="95"/>
      <c r="N94" s="197">
        <f>N137</f>
        <v>0</v>
      </c>
      <c r="O94" s="198"/>
      <c r="P94" s="198"/>
      <c r="Q94" s="198"/>
      <c r="R94" s="122"/>
    </row>
    <row r="95" spans="2:18" s="1" customFormat="1" ht="21.7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21" s="1" customFormat="1" ht="29.25" customHeight="1">
      <c r="B96" s="31"/>
      <c r="C96" s="115" t="s">
        <v>119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258">
        <v>0</v>
      </c>
      <c r="O96" s="195"/>
      <c r="P96" s="195"/>
      <c r="Q96" s="195"/>
      <c r="R96" s="33"/>
      <c r="T96" s="123"/>
      <c r="U96" s="124" t="s">
        <v>36</v>
      </c>
    </row>
    <row r="97" spans="2:18" s="1" customFormat="1" ht="18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18" s="1" customFormat="1" ht="29.25" customHeight="1">
      <c r="B98" s="31"/>
      <c r="C98" s="107" t="s">
        <v>100</v>
      </c>
      <c r="D98" s="108"/>
      <c r="E98" s="108"/>
      <c r="F98" s="108"/>
      <c r="G98" s="108"/>
      <c r="H98" s="108"/>
      <c r="I98" s="108"/>
      <c r="J98" s="108"/>
      <c r="K98" s="108"/>
      <c r="L98" s="196">
        <f>ROUND(SUM(N89+N96),2)</f>
        <v>0</v>
      </c>
      <c r="M98" s="259"/>
      <c r="N98" s="259"/>
      <c r="O98" s="259"/>
      <c r="P98" s="259"/>
      <c r="Q98" s="259"/>
      <c r="R98" s="33"/>
    </row>
    <row r="99" spans="2:18" s="1" customFormat="1" ht="6.75" customHeight="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7"/>
    </row>
    <row r="103" spans="2:18" s="1" customFormat="1" ht="6.7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4" spans="2:18" s="1" customFormat="1" ht="36.75" customHeight="1">
      <c r="B104" s="31"/>
      <c r="C104" s="221" t="s">
        <v>120</v>
      </c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33"/>
    </row>
    <row r="105" spans="2:18" s="1" customFormat="1" ht="6.7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18" s="1" customFormat="1" ht="30" customHeight="1">
      <c r="B106" s="31"/>
      <c r="C106" s="28" t="s">
        <v>13</v>
      </c>
      <c r="D106" s="32"/>
      <c r="E106" s="32"/>
      <c r="F106" s="242" t="str">
        <f>F6</f>
        <v>Prestavba 2. a 3. nadzemného podlažia domu služieb na 10 mestských nájomných bytov</v>
      </c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32"/>
      <c r="R106" s="33"/>
    </row>
    <row r="107" spans="2:18" ht="30" customHeight="1">
      <c r="B107" s="21"/>
      <c r="C107" s="28" t="s">
        <v>103</v>
      </c>
      <c r="D107" s="22"/>
      <c r="E107" s="22"/>
      <c r="F107" s="242" t="s">
        <v>104</v>
      </c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"/>
      <c r="R107" s="23"/>
    </row>
    <row r="108" spans="2:18" s="1" customFormat="1" ht="36.75" customHeight="1">
      <c r="B108" s="31"/>
      <c r="C108" s="65" t="s">
        <v>105</v>
      </c>
      <c r="D108" s="32"/>
      <c r="E108" s="32"/>
      <c r="F108" s="204" t="str">
        <f>F8</f>
        <v>02d - Oprava vonkajších spevnených plôch - prístupové komunikácie</v>
      </c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32"/>
      <c r="R108" s="33"/>
    </row>
    <row r="109" spans="2:18" s="1" customFormat="1" ht="6.7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8" customHeight="1">
      <c r="B110" s="31"/>
      <c r="C110" s="28" t="s">
        <v>17</v>
      </c>
      <c r="D110" s="32"/>
      <c r="E110" s="32"/>
      <c r="F110" s="26" t="str">
        <f>F10</f>
        <v>Dom služieb Dudince, 962 71 </v>
      </c>
      <c r="G110" s="32"/>
      <c r="H110" s="32"/>
      <c r="I110" s="32"/>
      <c r="J110" s="32"/>
      <c r="K110" s="28" t="s">
        <v>19</v>
      </c>
      <c r="L110" s="32"/>
      <c r="M110" s="253" t="str">
        <f>IF(O10="","",O10)</f>
        <v>25.1.2016</v>
      </c>
      <c r="N110" s="195"/>
      <c r="O110" s="195"/>
      <c r="P110" s="195"/>
      <c r="Q110" s="32"/>
      <c r="R110" s="33"/>
    </row>
    <row r="111" spans="2:18" s="1" customFormat="1" ht="6.7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18" s="1" customFormat="1" ht="12.75">
      <c r="B112" s="31"/>
      <c r="C112" s="28" t="s">
        <v>21</v>
      </c>
      <c r="D112" s="32"/>
      <c r="E112" s="32"/>
      <c r="F112" s="26" t="str">
        <f>E13</f>
        <v> </v>
      </c>
      <c r="G112" s="32"/>
      <c r="H112" s="32"/>
      <c r="I112" s="32"/>
      <c r="J112" s="32"/>
      <c r="K112" s="28" t="s">
        <v>26</v>
      </c>
      <c r="L112" s="32"/>
      <c r="M112" s="227" t="str">
        <f>E19</f>
        <v>atelier yesss s.r.o. </v>
      </c>
      <c r="N112" s="195"/>
      <c r="O112" s="195"/>
      <c r="P112" s="195"/>
      <c r="Q112" s="195"/>
      <c r="R112" s="33"/>
    </row>
    <row r="113" spans="2:18" s="1" customFormat="1" ht="14.25" customHeight="1">
      <c r="B113" s="31"/>
      <c r="C113" s="28" t="s">
        <v>25</v>
      </c>
      <c r="D113" s="32"/>
      <c r="E113" s="32"/>
      <c r="F113" s="26" t="str">
        <f>IF(E16="","",E16)</f>
        <v> </v>
      </c>
      <c r="G113" s="32"/>
      <c r="H113" s="32"/>
      <c r="I113" s="32"/>
      <c r="J113" s="32"/>
      <c r="K113" s="28" t="s">
        <v>30</v>
      </c>
      <c r="L113" s="32"/>
      <c r="M113" s="227" t="str">
        <f>E22</f>
        <v> </v>
      </c>
      <c r="N113" s="195"/>
      <c r="O113" s="195"/>
      <c r="P113" s="195"/>
      <c r="Q113" s="195"/>
      <c r="R113" s="33"/>
    </row>
    <row r="114" spans="2:18" s="1" customFormat="1" ht="9.7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27" s="9" customFormat="1" ht="29.25" customHeight="1">
      <c r="B115" s="125"/>
      <c r="C115" s="126" t="s">
        <v>121</v>
      </c>
      <c r="D115" s="127" t="s">
        <v>122</v>
      </c>
      <c r="E115" s="127" t="s">
        <v>54</v>
      </c>
      <c r="F115" s="254" t="s">
        <v>123</v>
      </c>
      <c r="G115" s="255"/>
      <c r="H115" s="255"/>
      <c r="I115" s="255"/>
      <c r="J115" s="127" t="s">
        <v>124</v>
      </c>
      <c r="K115" s="127" t="s">
        <v>125</v>
      </c>
      <c r="L115" s="256" t="s">
        <v>126</v>
      </c>
      <c r="M115" s="255"/>
      <c r="N115" s="254" t="s">
        <v>111</v>
      </c>
      <c r="O115" s="255"/>
      <c r="P115" s="255"/>
      <c r="Q115" s="257"/>
      <c r="R115" s="128"/>
      <c r="T115" s="73" t="s">
        <v>127</v>
      </c>
      <c r="U115" s="74" t="s">
        <v>36</v>
      </c>
      <c r="V115" s="74" t="s">
        <v>128</v>
      </c>
      <c r="W115" s="74" t="s">
        <v>129</v>
      </c>
      <c r="X115" s="74" t="s">
        <v>130</v>
      </c>
      <c r="Y115" s="74" t="s">
        <v>131</v>
      </c>
      <c r="Z115" s="74" t="s">
        <v>132</v>
      </c>
      <c r="AA115" s="75" t="s">
        <v>133</v>
      </c>
    </row>
    <row r="116" spans="2:63" s="1" customFormat="1" ht="29.25" customHeight="1">
      <c r="B116" s="31"/>
      <c r="C116" s="77" t="s">
        <v>107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231">
        <f>BK116</f>
        <v>0</v>
      </c>
      <c r="O116" s="232"/>
      <c r="P116" s="232"/>
      <c r="Q116" s="232"/>
      <c r="R116" s="33"/>
      <c r="T116" s="76"/>
      <c r="U116" s="47"/>
      <c r="V116" s="47"/>
      <c r="W116" s="129">
        <f>W117</f>
        <v>1178.668915</v>
      </c>
      <c r="X116" s="47"/>
      <c r="Y116" s="129">
        <f>Y117</f>
        <v>555.91458127</v>
      </c>
      <c r="Z116" s="47"/>
      <c r="AA116" s="130">
        <f>AA117</f>
        <v>168</v>
      </c>
      <c r="AT116" s="17" t="s">
        <v>71</v>
      </c>
      <c r="AU116" s="17" t="s">
        <v>113</v>
      </c>
      <c r="BK116" s="131">
        <f>BK117</f>
        <v>0</v>
      </c>
    </row>
    <row r="117" spans="2:63" s="10" customFormat="1" ht="36.75" customHeight="1">
      <c r="B117" s="132"/>
      <c r="C117" s="133"/>
      <c r="D117" s="134" t="s">
        <v>114</v>
      </c>
      <c r="E117" s="134"/>
      <c r="F117" s="134"/>
      <c r="G117" s="134"/>
      <c r="H117" s="134"/>
      <c r="I117" s="134"/>
      <c r="J117" s="134"/>
      <c r="K117" s="134"/>
      <c r="L117" s="134"/>
      <c r="M117" s="134"/>
      <c r="N117" s="233">
        <f>BK117</f>
        <v>0</v>
      </c>
      <c r="O117" s="234"/>
      <c r="P117" s="234"/>
      <c r="Q117" s="234"/>
      <c r="R117" s="135"/>
      <c r="T117" s="136"/>
      <c r="U117" s="133"/>
      <c r="V117" s="133"/>
      <c r="W117" s="137">
        <f>W118+W124+W132+W137</f>
        <v>1178.668915</v>
      </c>
      <c r="X117" s="133"/>
      <c r="Y117" s="137">
        <f>Y118+Y124+Y132+Y137</f>
        <v>555.91458127</v>
      </c>
      <c r="Z117" s="133"/>
      <c r="AA117" s="138">
        <f>AA118+AA124+AA132+AA137</f>
        <v>168</v>
      </c>
      <c r="AR117" s="139" t="s">
        <v>79</v>
      </c>
      <c r="AT117" s="140" t="s">
        <v>71</v>
      </c>
      <c r="AU117" s="140" t="s">
        <v>72</v>
      </c>
      <c r="AY117" s="139" t="s">
        <v>134</v>
      </c>
      <c r="BK117" s="141">
        <f>BK118+BK124+BK132+BK137</f>
        <v>0</v>
      </c>
    </row>
    <row r="118" spans="2:63" s="10" customFormat="1" ht="19.5" customHeight="1">
      <c r="B118" s="132"/>
      <c r="C118" s="133"/>
      <c r="D118" s="142" t="s">
        <v>115</v>
      </c>
      <c r="E118" s="142"/>
      <c r="F118" s="142"/>
      <c r="G118" s="142"/>
      <c r="H118" s="142"/>
      <c r="I118" s="142"/>
      <c r="J118" s="142"/>
      <c r="K118" s="142"/>
      <c r="L118" s="142"/>
      <c r="M118" s="142"/>
      <c r="N118" s="235">
        <f>BK118</f>
        <v>0</v>
      </c>
      <c r="O118" s="236"/>
      <c r="P118" s="236"/>
      <c r="Q118" s="236"/>
      <c r="R118" s="135"/>
      <c r="T118" s="136"/>
      <c r="U118" s="133"/>
      <c r="V118" s="133"/>
      <c r="W118" s="137">
        <f>SUM(W119:W123)</f>
        <v>107.19999999999999</v>
      </c>
      <c r="X118" s="133"/>
      <c r="Y118" s="137">
        <f>SUM(Y119:Y123)</f>
        <v>0</v>
      </c>
      <c r="Z118" s="133"/>
      <c r="AA118" s="138">
        <f>SUM(AA119:AA123)</f>
        <v>168</v>
      </c>
      <c r="AR118" s="139" t="s">
        <v>79</v>
      </c>
      <c r="AT118" s="140" t="s">
        <v>71</v>
      </c>
      <c r="AU118" s="140" t="s">
        <v>79</v>
      </c>
      <c r="AY118" s="139" t="s">
        <v>134</v>
      </c>
      <c r="BK118" s="141">
        <f>SUM(BK119:BK123)</f>
        <v>0</v>
      </c>
    </row>
    <row r="119" spans="2:65" s="1" customFormat="1" ht="31.5" customHeight="1">
      <c r="B119" s="143"/>
      <c r="C119" s="144" t="s">
        <v>79</v>
      </c>
      <c r="D119" s="144" t="s">
        <v>135</v>
      </c>
      <c r="E119" s="145" t="s">
        <v>136</v>
      </c>
      <c r="F119" s="239" t="s">
        <v>137</v>
      </c>
      <c r="G119" s="240"/>
      <c r="H119" s="240"/>
      <c r="I119" s="240"/>
      <c r="J119" s="146" t="s">
        <v>138</v>
      </c>
      <c r="K119" s="147">
        <v>400</v>
      </c>
      <c r="L119" s="241"/>
      <c r="M119" s="240"/>
      <c r="N119" s="241"/>
      <c r="O119" s="240"/>
      <c r="P119" s="240"/>
      <c r="Q119" s="240"/>
      <c r="R119" s="148"/>
      <c r="T119" s="149" t="s">
        <v>3</v>
      </c>
      <c r="U119" s="40" t="s">
        <v>39</v>
      </c>
      <c r="V119" s="150">
        <v>0.236</v>
      </c>
      <c r="W119" s="150">
        <f>V119*K119</f>
        <v>94.39999999999999</v>
      </c>
      <c r="X119" s="150">
        <v>0</v>
      </c>
      <c r="Y119" s="150">
        <f>X119*K119</f>
        <v>0</v>
      </c>
      <c r="Z119" s="150">
        <v>0.26</v>
      </c>
      <c r="AA119" s="151">
        <f>Z119*K119</f>
        <v>104</v>
      </c>
      <c r="AR119" s="17" t="s">
        <v>139</v>
      </c>
      <c r="AT119" s="17" t="s">
        <v>135</v>
      </c>
      <c r="AU119" s="17" t="s">
        <v>83</v>
      </c>
      <c r="AY119" s="17" t="s">
        <v>134</v>
      </c>
      <c r="BE119" s="152">
        <f>IF(U119="základná",N119,0)</f>
        <v>0</v>
      </c>
      <c r="BF119" s="152">
        <f>IF(U119="znížená",N119,0)</f>
        <v>0</v>
      </c>
      <c r="BG119" s="152">
        <f>IF(U119="zákl. prenesená",N119,0)</f>
        <v>0</v>
      </c>
      <c r="BH119" s="152">
        <f>IF(U119="zníž. prenesená",N119,0)</f>
        <v>0</v>
      </c>
      <c r="BI119" s="152">
        <f>IF(U119="nulová",N119,0)</f>
        <v>0</v>
      </c>
      <c r="BJ119" s="17" t="s">
        <v>83</v>
      </c>
      <c r="BK119" s="153">
        <f>ROUND(L119*K119,3)</f>
        <v>0</v>
      </c>
      <c r="BL119" s="17" t="s">
        <v>139</v>
      </c>
      <c r="BM119" s="17" t="s">
        <v>140</v>
      </c>
    </row>
    <row r="120" spans="2:51" s="11" customFormat="1" ht="22.5" customHeight="1">
      <c r="B120" s="154"/>
      <c r="C120" s="155"/>
      <c r="D120" s="155"/>
      <c r="E120" s="156" t="s">
        <v>3</v>
      </c>
      <c r="F120" s="244" t="s">
        <v>141</v>
      </c>
      <c r="G120" s="245"/>
      <c r="H120" s="245"/>
      <c r="I120" s="245"/>
      <c r="J120" s="155"/>
      <c r="K120" s="157" t="s">
        <v>3</v>
      </c>
      <c r="L120" s="155"/>
      <c r="M120" s="155"/>
      <c r="N120" s="155"/>
      <c r="O120" s="155"/>
      <c r="P120" s="155"/>
      <c r="Q120" s="155"/>
      <c r="R120" s="158"/>
      <c r="T120" s="159"/>
      <c r="U120" s="155"/>
      <c r="V120" s="155"/>
      <c r="W120" s="155"/>
      <c r="X120" s="155"/>
      <c r="Y120" s="155"/>
      <c r="Z120" s="155"/>
      <c r="AA120" s="160"/>
      <c r="AT120" s="161" t="s">
        <v>142</v>
      </c>
      <c r="AU120" s="161" t="s">
        <v>83</v>
      </c>
      <c r="AV120" s="11" t="s">
        <v>79</v>
      </c>
      <c r="AW120" s="11" t="s">
        <v>28</v>
      </c>
      <c r="AX120" s="11" t="s">
        <v>72</v>
      </c>
      <c r="AY120" s="161" t="s">
        <v>134</v>
      </c>
    </row>
    <row r="121" spans="2:51" s="12" customFormat="1" ht="22.5" customHeight="1">
      <c r="B121" s="162"/>
      <c r="C121" s="163"/>
      <c r="D121" s="163"/>
      <c r="E121" s="164" t="s">
        <v>3</v>
      </c>
      <c r="F121" s="246" t="s">
        <v>143</v>
      </c>
      <c r="G121" s="247"/>
      <c r="H121" s="247"/>
      <c r="I121" s="247"/>
      <c r="J121" s="163"/>
      <c r="K121" s="165">
        <v>400</v>
      </c>
      <c r="L121" s="163"/>
      <c r="M121" s="163"/>
      <c r="N121" s="163"/>
      <c r="O121" s="163"/>
      <c r="P121" s="163"/>
      <c r="Q121" s="163"/>
      <c r="R121" s="166"/>
      <c r="T121" s="167"/>
      <c r="U121" s="163"/>
      <c r="V121" s="163"/>
      <c r="W121" s="163"/>
      <c r="X121" s="163"/>
      <c r="Y121" s="163"/>
      <c r="Z121" s="163"/>
      <c r="AA121" s="168"/>
      <c r="AT121" s="169" t="s">
        <v>142</v>
      </c>
      <c r="AU121" s="169" t="s">
        <v>83</v>
      </c>
      <c r="AV121" s="12" t="s">
        <v>83</v>
      </c>
      <c r="AW121" s="12" t="s">
        <v>28</v>
      </c>
      <c r="AX121" s="12" t="s">
        <v>72</v>
      </c>
      <c r="AY121" s="169" t="s">
        <v>134</v>
      </c>
    </row>
    <row r="122" spans="2:51" s="13" customFormat="1" ht="22.5" customHeight="1">
      <c r="B122" s="170"/>
      <c r="C122" s="171"/>
      <c r="D122" s="171"/>
      <c r="E122" s="172" t="s">
        <v>3</v>
      </c>
      <c r="F122" s="248" t="s">
        <v>144</v>
      </c>
      <c r="G122" s="249"/>
      <c r="H122" s="249"/>
      <c r="I122" s="249"/>
      <c r="J122" s="171"/>
      <c r="K122" s="173">
        <v>400</v>
      </c>
      <c r="L122" s="171"/>
      <c r="M122" s="171"/>
      <c r="N122" s="171"/>
      <c r="O122" s="171"/>
      <c r="P122" s="171"/>
      <c r="Q122" s="171"/>
      <c r="R122" s="174"/>
      <c r="T122" s="175"/>
      <c r="U122" s="171"/>
      <c r="V122" s="171"/>
      <c r="W122" s="171"/>
      <c r="X122" s="171"/>
      <c r="Y122" s="171"/>
      <c r="Z122" s="171"/>
      <c r="AA122" s="176"/>
      <c r="AT122" s="177" t="s">
        <v>142</v>
      </c>
      <c r="AU122" s="177" t="s">
        <v>83</v>
      </c>
      <c r="AV122" s="13" t="s">
        <v>139</v>
      </c>
      <c r="AW122" s="13" t="s">
        <v>28</v>
      </c>
      <c r="AX122" s="13" t="s">
        <v>79</v>
      </c>
      <c r="AY122" s="177" t="s">
        <v>134</v>
      </c>
    </row>
    <row r="123" spans="2:65" s="1" customFormat="1" ht="31.5" customHeight="1">
      <c r="B123" s="143"/>
      <c r="C123" s="144" t="s">
        <v>83</v>
      </c>
      <c r="D123" s="144" t="s">
        <v>135</v>
      </c>
      <c r="E123" s="145" t="s">
        <v>145</v>
      </c>
      <c r="F123" s="239" t="s">
        <v>146</v>
      </c>
      <c r="G123" s="240"/>
      <c r="H123" s="240"/>
      <c r="I123" s="240"/>
      <c r="J123" s="146" t="s">
        <v>138</v>
      </c>
      <c r="K123" s="147">
        <v>400</v>
      </c>
      <c r="L123" s="241"/>
      <c r="M123" s="240"/>
      <c r="N123" s="241"/>
      <c r="O123" s="240"/>
      <c r="P123" s="240"/>
      <c r="Q123" s="240"/>
      <c r="R123" s="148"/>
      <c r="T123" s="149" t="s">
        <v>3</v>
      </c>
      <c r="U123" s="40" t="s">
        <v>39</v>
      </c>
      <c r="V123" s="150">
        <v>0.032</v>
      </c>
      <c r="W123" s="150">
        <f>V123*K123</f>
        <v>12.8</v>
      </c>
      <c r="X123" s="150">
        <v>0</v>
      </c>
      <c r="Y123" s="150">
        <f>X123*K123</f>
        <v>0</v>
      </c>
      <c r="Z123" s="150">
        <v>0.16</v>
      </c>
      <c r="AA123" s="151">
        <f>Z123*K123</f>
        <v>64</v>
      </c>
      <c r="AR123" s="17" t="s">
        <v>139</v>
      </c>
      <c r="AT123" s="17" t="s">
        <v>135</v>
      </c>
      <c r="AU123" s="17" t="s">
        <v>83</v>
      </c>
      <c r="AY123" s="17" t="s">
        <v>134</v>
      </c>
      <c r="BE123" s="152">
        <f>IF(U123="základná",N123,0)</f>
        <v>0</v>
      </c>
      <c r="BF123" s="152">
        <f>IF(U123="znížená",N123,0)</f>
        <v>0</v>
      </c>
      <c r="BG123" s="152">
        <f>IF(U123="zákl. prenesená",N123,0)</f>
        <v>0</v>
      </c>
      <c r="BH123" s="152">
        <f>IF(U123="zníž. prenesená",N123,0)</f>
        <v>0</v>
      </c>
      <c r="BI123" s="152">
        <f>IF(U123="nulová",N123,0)</f>
        <v>0</v>
      </c>
      <c r="BJ123" s="17" t="s">
        <v>83</v>
      </c>
      <c r="BK123" s="153">
        <f>ROUND(L123*K123,3)</f>
        <v>0</v>
      </c>
      <c r="BL123" s="17" t="s">
        <v>139</v>
      </c>
      <c r="BM123" s="17" t="s">
        <v>147</v>
      </c>
    </row>
    <row r="124" spans="2:63" s="10" customFormat="1" ht="29.25" customHeight="1">
      <c r="B124" s="132"/>
      <c r="C124" s="133"/>
      <c r="D124" s="142" t="s">
        <v>116</v>
      </c>
      <c r="E124" s="142"/>
      <c r="F124" s="142"/>
      <c r="G124" s="142"/>
      <c r="H124" s="142"/>
      <c r="I124" s="142"/>
      <c r="J124" s="142"/>
      <c r="K124" s="142"/>
      <c r="L124" s="142"/>
      <c r="M124" s="142"/>
      <c r="N124" s="237"/>
      <c r="O124" s="238"/>
      <c r="P124" s="238"/>
      <c r="Q124" s="238"/>
      <c r="R124" s="135"/>
      <c r="T124" s="136"/>
      <c r="U124" s="133"/>
      <c r="V124" s="133"/>
      <c r="W124" s="137">
        <f>SUM(W125:W131)</f>
        <v>741.94632</v>
      </c>
      <c r="X124" s="133"/>
      <c r="Y124" s="137">
        <f>SUM(Y125:Y131)</f>
        <v>555.91458127</v>
      </c>
      <c r="Z124" s="133"/>
      <c r="AA124" s="138">
        <f>SUM(AA125:AA131)</f>
        <v>0</v>
      </c>
      <c r="AR124" s="139" t="s">
        <v>79</v>
      </c>
      <c r="AT124" s="140" t="s">
        <v>71</v>
      </c>
      <c r="AU124" s="140" t="s">
        <v>79</v>
      </c>
      <c r="AY124" s="139" t="s">
        <v>134</v>
      </c>
      <c r="BK124" s="141">
        <f>SUM(BK125:BK131)</f>
        <v>0</v>
      </c>
    </row>
    <row r="125" spans="2:65" s="1" customFormat="1" ht="31.5" customHeight="1">
      <c r="B125" s="143"/>
      <c r="C125" s="144" t="s">
        <v>148</v>
      </c>
      <c r="D125" s="144" t="s">
        <v>135</v>
      </c>
      <c r="E125" s="145" t="s">
        <v>149</v>
      </c>
      <c r="F125" s="239" t="s">
        <v>150</v>
      </c>
      <c r="G125" s="240"/>
      <c r="H125" s="240"/>
      <c r="I125" s="240"/>
      <c r="J125" s="146" t="s">
        <v>138</v>
      </c>
      <c r="K125" s="147">
        <v>586</v>
      </c>
      <c r="L125" s="241"/>
      <c r="M125" s="240"/>
      <c r="N125" s="241"/>
      <c r="O125" s="240"/>
      <c r="P125" s="240"/>
      <c r="Q125" s="240"/>
      <c r="R125" s="148"/>
      <c r="T125" s="149" t="s">
        <v>3</v>
      </c>
      <c r="U125" s="40" t="s">
        <v>39</v>
      </c>
      <c r="V125" s="150">
        <v>0.02412</v>
      </c>
      <c r="W125" s="150">
        <f>V125*K125</f>
        <v>14.134319999999999</v>
      </c>
      <c r="X125" s="150">
        <v>0.33446</v>
      </c>
      <c r="Y125" s="150">
        <f>X125*K125</f>
        <v>195.99356</v>
      </c>
      <c r="Z125" s="150">
        <v>0</v>
      </c>
      <c r="AA125" s="151">
        <f>Z125*K125</f>
        <v>0</v>
      </c>
      <c r="AR125" s="17" t="s">
        <v>139</v>
      </c>
      <c r="AT125" s="17" t="s">
        <v>135</v>
      </c>
      <c r="AU125" s="17" t="s">
        <v>83</v>
      </c>
      <c r="AY125" s="17" t="s">
        <v>134</v>
      </c>
      <c r="BE125" s="152">
        <f>IF(U125="základná",N125,0)</f>
        <v>0</v>
      </c>
      <c r="BF125" s="152">
        <f>IF(U125="znížená",N125,0)</f>
        <v>0</v>
      </c>
      <c r="BG125" s="152">
        <f>IF(U125="zákl. prenesená",N125,0)</f>
        <v>0</v>
      </c>
      <c r="BH125" s="152">
        <f>IF(U125="zníž. prenesená",N125,0)</f>
        <v>0</v>
      </c>
      <c r="BI125" s="152">
        <f>IF(U125="nulová",N125,0)</f>
        <v>0</v>
      </c>
      <c r="BJ125" s="17" t="s">
        <v>83</v>
      </c>
      <c r="BK125" s="153">
        <f>ROUND(L125*K125,3)</f>
        <v>0</v>
      </c>
      <c r="BL125" s="17" t="s">
        <v>139</v>
      </c>
      <c r="BM125" s="17" t="s">
        <v>151</v>
      </c>
    </row>
    <row r="126" spans="2:65" s="1" customFormat="1" ht="22.5" customHeight="1">
      <c r="B126" s="143"/>
      <c r="C126" s="144" t="s">
        <v>139</v>
      </c>
      <c r="D126" s="144" t="s">
        <v>135</v>
      </c>
      <c r="E126" s="145" t="s">
        <v>152</v>
      </c>
      <c r="F126" s="239" t="s">
        <v>153</v>
      </c>
      <c r="G126" s="240"/>
      <c r="H126" s="240"/>
      <c r="I126" s="240"/>
      <c r="J126" s="146" t="s">
        <v>138</v>
      </c>
      <c r="K126" s="147">
        <v>586</v>
      </c>
      <c r="L126" s="241"/>
      <c r="M126" s="240"/>
      <c r="N126" s="241"/>
      <c r="O126" s="240"/>
      <c r="P126" s="240"/>
      <c r="Q126" s="240"/>
      <c r="R126" s="148"/>
      <c r="T126" s="149" t="s">
        <v>3</v>
      </c>
      <c r="U126" s="40" t="s">
        <v>39</v>
      </c>
      <c r="V126" s="150">
        <v>0.143</v>
      </c>
      <c r="W126" s="150">
        <f>V126*K126</f>
        <v>83.79799999999999</v>
      </c>
      <c r="X126" s="150">
        <v>0.318599695</v>
      </c>
      <c r="Y126" s="150">
        <f>X126*K126</f>
        <v>186.69942127000002</v>
      </c>
      <c r="Z126" s="150">
        <v>0</v>
      </c>
      <c r="AA126" s="151">
        <f>Z126*K126</f>
        <v>0</v>
      </c>
      <c r="AR126" s="17" t="s">
        <v>139</v>
      </c>
      <c r="AT126" s="17" t="s">
        <v>135</v>
      </c>
      <c r="AU126" s="17" t="s">
        <v>83</v>
      </c>
      <c r="AY126" s="17" t="s">
        <v>134</v>
      </c>
      <c r="BE126" s="152">
        <f>IF(U126="základná",N126,0)</f>
        <v>0</v>
      </c>
      <c r="BF126" s="152">
        <f>IF(U126="znížená",N126,0)</f>
        <v>0</v>
      </c>
      <c r="BG126" s="152">
        <f>IF(U126="zákl. prenesená",N126,0)</f>
        <v>0</v>
      </c>
      <c r="BH126" s="152">
        <f>IF(U126="zníž. prenesená",N126,0)</f>
        <v>0</v>
      </c>
      <c r="BI126" s="152">
        <f>IF(U126="nulová",N126,0)</f>
        <v>0</v>
      </c>
      <c r="BJ126" s="17" t="s">
        <v>83</v>
      </c>
      <c r="BK126" s="153">
        <f>ROUND(L126*K126,3)</f>
        <v>0</v>
      </c>
      <c r="BL126" s="17" t="s">
        <v>139</v>
      </c>
      <c r="BM126" s="17" t="s">
        <v>154</v>
      </c>
    </row>
    <row r="127" spans="2:65" s="1" customFormat="1" ht="31.5" customHeight="1">
      <c r="B127" s="143"/>
      <c r="C127" s="144" t="s">
        <v>155</v>
      </c>
      <c r="D127" s="144" t="s">
        <v>135</v>
      </c>
      <c r="E127" s="145" t="s">
        <v>156</v>
      </c>
      <c r="F127" s="239" t="s">
        <v>157</v>
      </c>
      <c r="G127" s="240"/>
      <c r="H127" s="240"/>
      <c r="I127" s="240"/>
      <c r="J127" s="146" t="s">
        <v>138</v>
      </c>
      <c r="K127" s="147">
        <v>586</v>
      </c>
      <c r="L127" s="241"/>
      <c r="M127" s="240"/>
      <c r="N127" s="241"/>
      <c r="O127" s="240"/>
      <c r="P127" s="240"/>
      <c r="Q127" s="240"/>
      <c r="R127" s="148"/>
      <c r="T127" s="149" t="s">
        <v>3</v>
      </c>
      <c r="U127" s="40" t="s">
        <v>39</v>
      </c>
      <c r="V127" s="150">
        <v>1.099</v>
      </c>
      <c r="W127" s="150">
        <f>V127*K127</f>
        <v>644.014</v>
      </c>
      <c r="X127" s="150">
        <v>0.112</v>
      </c>
      <c r="Y127" s="150">
        <f>X127*K127</f>
        <v>65.632</v>
      </c>
      <c r="Z127" s="150">
        <v>0</v>
      </c>
      <c r="AA127" s="151">
        <f>Z127*K127</f>
        <v>0</v>
      </c>
      <c r="AR127" s="17" t="s">
        <v>139</v>
      </c>
      <c r="AT127" s="17" t="s">
        <v>135</v>
      </c>
      <c r="AU127" s="17" t="s">
        <v>83</v>
      </c>
      <c r="AY127" s="17" t="s">
        <v>134</v>
      </c>
      <c r="BE127" s="152">
        <f>IF(U127="základná",N127,0)</f>
        <v>0</v>
      </c>
      <c r="BF127" s="152">
        <f>IF(U127="znížená",N127,0)</f>
        <v>0</v>
      </c>
      <c r="BG127" s="152">
        <f>IF(U127="zákl. prenesená",N127,0)</f>
        <v>0</v>
      </c>
      <c r="BH127" s="152">
        <f>IF(U127="zníž. prenesená",N127,0)</f>
        <v>0</v>
      </c>
      <c r="BI127" s="152">
        <f>IF(U127="nulová",N127,0)</f>
        <v>0</v>
      </c>
      <c r="BJ127" s="17" t="s">
        <v>83</v>
      </c>
      <c r="BK127" s="153">
        <f>ROUND(L127*K127,3)</f>
        <v>0</v>
      </c>
      <c r="BL127" s="17" t="s">
        <v>139</v>
      </c>
      <c r="BM127" s="17" t="s">
        <v>158</v>
      </c>
    </row>
    <row r="128" spans="2:51" s="11" customFormat="1" ht="22.5" customHeight="1">
      <c r="B128" s="154"/>
      <c r="C128" s="155"/>
      <c r="D128" s="155"/>
      <c r="E128" s="156" t="s">
        <v>3</v>
      </c>
      <c r="F128" s="244" t="s">
        <v>159</v>
      </c>
      <c r="G128" s="245"/>
      <c r="H128" s="245"/>
      <c r="I128" s="245"/>
      <c r="J128" s="155"/>
      <c r="K128" s="157" t="s">
        <v>3</v>
      </c>
      <c r="L128" s="155"/>
      <c r="M128" s="155"/>
      <c r="N128" s="155"/>
      <c r="O128" s="155"/>
      <c r="P128" s="155"/>
      <c r="Q128" s="155"/>
      <c r="R128" s="158"/>
      <c r="T128" s="159"/>
      <c r="U128" s="155"/>
      <c r="V128" s="155"/>
      <c r="W128" s="155"/>
      <c r="X128" s="155"/>
      <c r="Y128" s="155"/>
      <c r="Z128" s="155"/>
      <c r="AA128" s="160"/>
      <c r="AT128" s="161" t="s">
        <v>142</v>
      </c>
      <c r="AU128" s="161" t="s">
        <v>83</v>
      </c>
      <c r="AV128" s="11" t="s">
        <v>79</v>
      </c>
      <c r="AW128" s="11" t="s">
        <v>28</v>
      </c>
      <c r="AX128" s="11" t="s">
        <v>72</v>
      </c>
      <c r="AY128" s="161" t="s">
        <v>134</v>
      </c>
    </row>
    <row r="129" spans="2:51" s="12" customFormat="1" ht="22.5" customHeight="1">
      <c r="B129" s="162"/>
      <c r="C129" s="163"/>
      <c r="D129" s="163"/>
      <c r="E129" s="164" t="s">
        <v>3</v>
      </c>
      <c r="F129" s="246" t="s">
        <v>160</v>
      </c>
      <c r="G129" s="247"/>
      <c r="H129" s="247"/>
      <c r="I129" s="247"/>
      <c r="J129" s="163"/>
      <c r="K129" s="165">
        <v>586</v>
      </c>
      <c r="L129" s="163"/>
      <c r="M129" s="163"/>
      <c r="N129" s="163"/>
      <c r="O129" s="163"/>
      <c r="P129" s="163"/>
      <c r="Q129" s="163"/>
      <c r="R129" s="166"/>
      <c r="T129" s="167"/>
      <c r="U129" s="163"/>
      <c r="V129" s="163"/>
      <c r="W129" s="163"/>
      <c r="X129" s="163"/>
      <c r="Y129" s="163"/>
      <c r="Z129" s="163"/>
      <c r="AA129" s="168"/>
      <c r="AT129" s="169" t="s">
        <v>142</v>
      </c>
      <c r="AU129" s="169" t="s">
        <v>83</v>
      </c>
      <c r="AV129" s="12" t="s">
        <v>83</v>
      </c>
      <c r="AW129" s="12" t="s">
        <v>28</v>
      </c>
      <c r="AX129" s="12" t="s">
        <v>72</v>
      </c>
      <c r="AY129" s="169" t="s">
        <v>134</v>
      </c>
    </row>
    <row r="130" spans="2:51" s="13" customFormat="1" ht="22.5" customHeight="1">
      <c r="B130" s="170"/>
      <c r="C130" s="171"/>
      <c r="D130" s="171"/>
      <c r="E130" s="172" t="s">
        <v>3</v>
      </c>
      <c r="F130" s="248" t="s">
        <v>144</v>
      </c>
      <c r="G130" s="249"/>
      <c r="H130" s="249"/>
      <c r="I130" s="249"/>
      <c r="J130" s="171"/>
      <c r="K130" s="173">
        <v>586</v>
      </c>
      <c r="L130" s="171"/>
      <c r="M130" s="171"/>
      <c r="N130" s="171"/>
      <c r="O130" s="171"/>
      <c r="P130" s="171"/>
      <c r="Q130" s="171"/>
      <c r="R130" s="174"/>
      <c r="T130" s="175"/>
      <c r="U130" s="171"/>
      <c r="V130" s="171"/>
      <c r="W130" s="171"/>
      <c r="X130" s="171"/>
      <c r="Y130" s="171"/>
      <c r="Z130" s="171"/>
      <c r="AA130" s="176"/>
      <c r="AT130" s="177" t="s">
        <v>142</v>
      </c>
      <c r="AU130" s="177" t="s">
        <v>83</v>
      </c>
      <c r="AV130" s="13" t="s">
        <v>139</v>
      </c>
      <c r="AW130" s="13" t="s">
        <v>28</v>
      </c>
      <c r="AX130" s="13" t="s">
        <v>79</v>
      </c>
      <c r="AY130" s="177" t="s">
        <v>134</v>
      </c>
    </row>
    <row r="131" spans="2:65" s="1" customFormat="1" ht="22.5" customHeight="1">
      <c r="B131" s="143"/>
      <c r="C131" s="178" t="s">
        <v>161</v>
      </c>
      <c r="D131" s="178" t="s">
        <v>162</v>
      </c>
      <c r="E131" s="179" t="s">
        <v>163</v>
      </c>
      <c r="F131" s="250" t="s">
        <v>164</v>
      </c>
      <c r="G131" s="251"/>
      <c r="H131" s="251"/>
      <c r="I131" s="251"/>
      <c r="J131" s="180" t="s">
        <v>138</v>
      </c>
      <c r="K131" s="181">
        <v>597.72</v>
      </c>
      <c r="L131" s="252"/>
      <c r="M131" s="251"/>
      <c r="N131" s="252"/>
      <c r="O131" s="240"/>
      <c r="P131" s="240"/>
      <c r="Q131" s="240"/>
      <c r="R131" s="148"/>
      <c r="T131" s="149" t="s">
        <v>3</v>
      </c>
      <c r="U131" s="40" t="s">
        <v>39</v>
      </c>
      <c r="V131" s="150">
        <v>0</v>
      </c>
      <c r="W131" s="150">
        <f>V131*K131</f>
        <v>0</v>
      </c>
      <c r="X131" s="150">
        <v>0.18</v>
      </c>
      <c r="Y131" s="150">
        <f>X131*K131</f>
        <v>107.5896</v>
      </c>
      <c r="Z131" s="150">
        <v>0</v>
      </c>
      <c r="AA131" s="151">
        <f>Z131*K131</f>
        <v>0</v>
      </c>
      <c r="AR131" s="17" t="s">
        <v>165</v>
      </c>
      <c r="AT131" s="17" t="s">
        <v>162</v>
      </c>
      <c r="AU131" s="17" t="s">
        <v>83</v>
      </c>
      <c r="AY131" s="17" t="s">
        <v>134</v>
      </c>
      <c r="BE131" s="152">
        <f>IF(U131="základná",N131,0)</f>
        <v>0</v>
      </c>
      <c r="BF131" s="152">
        <f>IF(U131="znížená",N131,0)</f>
        <v>0</v>
      </c>
      <c r="BG131" s="152">
        <f>IF(U131="zákl. prenesená",N131,0)</f>
        <v>0</v>
      </c>
      <c r="BH131" s="152">
        <f>IF(U131="zníž. prenesená",N131,0)</f>
        <v>0</v>
      </c>
      <c r="BI131" s="152">
        <f>IF(U131="nulová",N131,0)</f>
        <v>0</v>
      </c>
      <c r="BJ131" s="17" t="s">
        <v>83</v>
      </c>
      <c r="BK131" s="153">
        <f>ROUND(L131*K131,3)</f>
        <v>0</v>
      </c>
      <c r="BL131" s="17" t="s">
        <v>139</v>
      </c>
      <c r="BM131" s="17" t="s">
        <v>166</v>
      </c>
    </row>
    <row r="132" spans="2:63" s="10" customFormat="1" ht="29.25" customHeight="1">
      <c r="B132" s="132"/>
      <c r="C132" s="133"/>
      <c r="D132" s="142" t="s">
        <v>117</v>
      </c>
      <c r="E132" s="142"/>
      <c r="F132" s="142"/>
      <c r="G132" s="142"/>
      <c r="H132" s="142"/>
      <c r="I132" s="142"/>
      <c r="J132" s="142"/>
      <c r="K132" s="142"/>
      <c r="L132" s="142"/>
      <c r="M132" s="142"/>
      <c r="N132" s="237"/>
      <c r="O132" s="238"/>
      <c r="P132" s="238"/>
      <c r="Q132" s="238"/>
      <c r="R132" s="135"/>
      <c r="T132" s="136"/>
      <c r="U132" s="133"/>
      <c r="V132" s="133"/>
      <c r="W132" s="137">
        <f>SUM(W133:W136)</f>
        <v>111.048</v>
      </c>
      <c r="X132" s="133"/>
      <c r="Y132" s="137">
        <f>SUM(Y133:Y136)</f>
        <v>0</v>
      </c>
      <c r="Z132" s="133"/>
      <c r="AA132" s="138">
        <f>SUM(AA133:AA136)</f>
        <v>0</v>
      </c>
      <c r="AR132" s="139" t="s">
        <v>79</v>
      </c>
      <c r="AT132" s="140" t="s">
        <v>71</v>
      </c>
      <c r="AU132" s="140" t="s">
        <v>79</v>
      </c>
      <c r="AY132" s="139" t="s">
        <v>134</v>
      </c>
      <c r="BK132" s="141">
        <f>SUM(BK133:BK136)</f>
        <v>0</v>
      </c>
    </row>
    <row r="133" spans="2:65" s="1" customFormat="1" ht="22.5" customHeight="1">
      <c r="B133" s="143"/>
      <c r="C133" s="144" t="s">
        <v>167</v>
      </c>
      <c r="D133" s="144" t="s">
        <v>135</v>
      </c>
      <c r="E133" s="145" t="s">
        <v>168</v>
      </c>
      <c r="F133" s="239" t="s">
        <v>169</v>
      </c>
      <c r="G133" s="240"/>
      <c r="H133" s="240"/>
      <c r="I133" s="240"/>
      <c r="J133" s="146" t="s">
        <v>170</v>
      </c>
      <c r="K133" s="147">
        <v>168</v>
      </c>
      <c r="L133" s="241"/>
      <c r="M133" s="240"/>
      <c r="N133" s="241"/>
      <c r="O133" s="240"/>
      <c r="P133" s="240"/>
      <c r="Q133" s="240"/>
      <c r="R133" s="148"/>
      <c r="T133" s="149" t="s">
        <v>3</v>
      </c>
      <c r="U133" s="40" t="s">
        <v>39</v>
      </c>
      <c r="V133" s="150">
        <v>0.598</v>
      </c>
      <c r="W133" s="150">
        <f>V133*K133</f>
        <v>100.464</v>
      </c>
      <c r="X133" s="150">
        <v>0</v>
      </c>
      <c r="Y133" s="150">
        <f>X133*K133</f>
        <v>0</v>
      </c>
      <c r="Z133" s="150">
        <v>0</v>
      </c>
      <c r="AA133" s="151">
        <f>Z133*K133</f>
        <v>0</v>
      </c>
      <c r="AR133" s="17" t="s">
        <v>139</v>
      </c>
      <c r="AT133" s="17" t="s">
        <v>135</v>
      </c>
      <c r="AU133" s="17" t="s">
        <v>83</v>
      </c>
      <c r="AY133" s="17" t="s">
        <v>134</v>
      </c>
      <c r="BE133" s="152">
        <f>IF(U133="základná",N133,0)</f>
        <v>0</v>
      </c>
      <c r="BF133" s="152">
        <f>IF(U133="znížená",N133,0)</f>
        <v>0</v>
      </c>
      <c r="BG133" s="152">
        <f>IF(U133="zákl. prenesená",N133,0)</f>
        <v>0</v>
      </c>
      <c r="BH133" s="152">
        <f>IF(U133="zníž. prenesená",N133,0)</f>
        <v>0</v>
      </c>
      <c r="BI133" s="152">
        <f>IF(U133="nulová",N133,0)</f>
        <v>0</v>
      </c>
      <c r="BJ133" s="17" t="s">
        <v>83</v>
      </c>
      <c r="BK133" s="153">
        <f>ROUND(L133*K133,3)</f>
        <v>0</v>
      </c>
      <c r="BL133" s="17" t="s">
        <v>139</v>
      </c>
      <c r="BM133" s="17" t="s">
        <v>171</v>
      </c>
    </row>
    <row r="134" spans="2:65" s="1" customFormat="1" ht="31.5" customHeight="1">
      <c r="B134" s="143"/>
      <c r="C134" s="144" t="s">
        <v>172</v>
      </c>
      <c r="D134" s="144" t="s">
        <v>135</v>
      </c>
      <c r="E134" s="145" t="s">
        <v>173</v>
      </c>
      <c r="F134" s="239" t="s">
        <v>174</v>
      </c>
      <c r="G134" s="240"/>
      <c r="H134" s="240"/>
      <c r="I134" s="240"/>
      <c r="J134" s="146" t="s">
        <v>170</v>
      </c>
      <c r="K134" s="147">
        <v>1512</v>
      </c>
      <c r="L134" s="241"/>
      <c r="M134" s="240"/>
      <c r="N134" s="241"/>
      <c r="O134" s="240"/>
      <c r="P134" s="240"/>
      <c r="Q134" s="240"/>
      <c r="R134" s="148"/>
      <c r="T134" s="149" t="s">
        <v>3</v>
      </c>
      <c r="U134" s="40" t="s">
        <v>39</v>
      </c>
      <c r="V134" s="150">
        <v>0.007</v>
      </c>
      <c r="W134" s="150">
        <f>V134*K134</f>
        <v>10.584</v>
      </c>
      <c r="X134" s="150">
        <v>0</v>
      </c>
      <c r="Y134" s="150">
        <f>X134*K134</f>
        <v>0</v>
      </c>
      <c r="Z134" s="150">
        <v>0</v>
      </c>
      <c r="AA134" s="151">
        <f>Z134*K134</f>
        <v>0</v>
      </c>
      <c r="AR134" s="17" t="s">
        <v>139</v>
      </c>
      <c r="AT134" s="17" t="s">
        <v>135</v>
      </c>
      <c r="AU134" s="17" t="s">
        <v>83</v>
      </c>
      <c r="AY134" s="17" t="s">
        <v>134</v>
      </c>
      <c r="BE134" s="152">
        <f>IF(U134="základná",N134,0)</f>
        <v>0</v>
      </c>
      <c r="BF134" s="152">
        <f>IF(U134="znížená",N134,0)</f>
        <v>0</v>
      </c>
      <c r="BG134" s="152">
        <f>IF(U134="zákl. prenesená",N134,0)</f>
        <v>0</v>
      </c>
      <c r="BH134" s="152">
        <f>IF(U134="zníž. prenesená",N134,0)</f>
        <v>0</v>
      </c>
      <c r="BI134" s="152">
        <f>IF(U134="nulová",N134,0)</f>
        <v>0</v>
      </c>
      <c r="BJ134" s="17" t="s">
        <v>83</v>
      </c>
      <c r="BK134" s="153">
        <f>ROUND(L134*K134,3)</f>
        <v>0</v>
      </c>
      <c r="BL134" s="17" t="s">
        <v>139</v>
      </c>
      <c r="BM134" s="17" t="s">
        <v>175</v>
      </c>
    </row>
    <row r="135" spans="2:47" s="1" customFormat="1" ht="30" customHeight="1">
      <c r="B135" s="31"/>
      <c r="C135" s="32"/>
      <c r="D135" s="32"/>
      <c r="E135" s="32"/>
      <c r="F135" s="243" t="s">
        <v>176</v>
      </c>
      <c r="G135" s="195"/>
      <c r="H135" s="195"/>
      <c r="I135" s="195"/>
      <c r="J135" s="32"/>
      <c r="K135" s="32"/>
      <c r="L135" s="32"/>
      <c r="M135" s="32"/>
      <c r="N135" s="32"/>
      <c r="O135" s="32"/>
      <c r="P135" s="32"/>
      <c r="Q135" s="32"/>
      <c r="R135" s="33"/>
      <c r="T135" s="70"/>
      <c r="U135" s="32"/>
      <c r="V135" s="32"/>
      <c r="W135" s="32"/>
      <c r="X135" s="32"/>
      <c r="Y135" s="32"/>
      <c r="Z135" s="32"/>
      <c r="AA135" s="71"/>
      <c r="AT135" s="17" t="s">
        <v>177</v>
      </c>
      <c r="AU135" s="17" t="s">
        <v>83</v>
      </c>
    </row>
    <row r="136" spans="2:65" s="1" customFormat="1" ht="31.5" customHeight="1">
      <c r="B136" s="143"/>
      <c r="C136" s="144" t="s">
        <v>178</v>
      </c>
      <c r="D136" s="144" t="s">
        <v>135</v>
      </c>
      <c r="E136" s="145" t="s">
        <v>179</v>
      </c>
      <c r="F136" s="239" t="s">
        <v>180</v>
      </c>
      <c r="G136" s="240"/>
      <c r="H136" s="240"/>
      <c r="I136" s="240"/>
      <c r="J136" s="146" t="s">
        <v>170</v>
      </c>
      <c r="K136" s="147">
        <v>168</v>
      </c>
      <c r="L136" s="241"/>
      <c r="M136" s="240"/>
      <c r="N136" s="241"/>
      <c r="O136" s="240"/>
      <c r="P136" s="240"/>
      <c r="Q136" s="240"/>
      <c r="R136" s="148"/>
      <c r="T136" s="149" t="s">
        <v>3</v>
      </c>
      <c r="U136" s="40" t="s">
        <v>39</v>
      </c>
      <c r="V136" s="150">
        <v>0</v>
      </c>
      <c r="W136" s="150">
        <f>V136*K136</f>
        <v>0</v>
      </c>
      <c r="X136" s="150">
        <v>0</v>
      </c>
      <c r="Y136" s="150">
        <f>X136*K136</f>
        <v>0</v>
      </c>
      <c r="Z136" s="150">
        <v>0</v>
      </c>
      <c r="AA136" s="151">
        <f>Z136*K136</f>
        <v>0</v>
      </c>
      <c r="AR136" s="17" t="s">
        <v>139</v>
      </c>
      <c r="AT136" s="17" t="s">
        <v>135</v>
      </c>
      <c r="AU136" s="17" t="s">
        <v>83</v>
      </c>
      <c r="AY136" s="17" t="s">
        <v>134</v>
      </c>
      <c r="BE136" s="152">
        <f>IF(U136="základná",N136,0)</f>
        <v>0</v>
      </c>
      <c r="BF136" s="152">
        <f>IF(U136="znížená",N136,0)</f>
        <v>0</v>
      </c>
      <c r="BG136" s="152">
        <f>IF(U136="zákl. prenesená",N136,0)</f>
        <v>0</v>
      </c>
      <c r="BH136" s="152">
        <f>IF(U136="zníž. prenesená",N136,0)</f>
        <v>0</v>
      </c>
      <c r="BI136" s="152">
        <f>IF(U136="nulová",N136,0)</f>
        <v>0</v>
      </c>
      <c r="BJ136" s="17" t="s">
        <v>83</v>
      </c>
      <c r="BK136" s="153">
        <f>ROUND(L136*K136,3)</f>
        <v>0</v>
      </c>
      <c r="BL136" s="17" t="s">
        <v>139</v>
      </c>
      <c r="BM136" s="17" t="s">
        <v>181</v>
      </c>
    </row>
    <row r="137" spans="2:63" s="10" customFormat="1" ht="29.25" customHeight="1">
      <c r="B137" s="132"/>
      <c r="C137" s="133"/>
      <c r="D137" s="142" t="s">
        <v>118</v>
      </c>
      <c r="E137" s="142"/>
      <c r="F137" s="142"/>
      <c r="G137" s="142"/>
      <c r="H137" s="142"/>
      <c r="I137" s="142"/>
      <c r="J137" s="142"/>
      <c r="K137" s="142"/>
      <c r="L137" s="142"/>
      <c r="M137" s="142"/>
      <c r="N137" s="237"/>
      <c r="O137" s="238"/>
      <c r="P137" s="238"/>
      <c r="Q137" s="238"/>
      <c r="R137" s="135"/>
      <c r="T137" s="136"/>
      <c r="U137" s="133"/>
      <c r="V137" s="133"/>
      <c r="W137" s="137">
        <f>W138</f>
        <v>218.474595</v>
      </c>
      <c r="X137" s="133"/>
      <c r="Y137" s="137">
        <f>Y138</f>
        <v>0</v>
      </c>
      <c r="Z137" s="133"/>
      <c r="AA137" s="138">
        <f>AA138</f>
        <v>0</v>
      </c>
      <c r="AR137" s="139" t="s">
        <v>79</v>
      </c>
      <c r="AT137" s="140" t="s">
        <v>71</v>
      </c>
      <c r="AU137" s="140" t="s">
        <v>79</v>
      </c>
      <c r="AY137" s="139" t="s">
        <v>134</v>
      </c>
      <c r="BK137" s="141">
        <f>BK138</f>
        <v>0</v>
      </c>
    </row>
    <row r="138" spans="2:65" s="1" customFormat="1" ht="31.5" customHeight="1">
      <c r="B138" s="143"/>
      <c r="C138" s="144" t="s">
        <v>182</v>
      </c>
      <c r="D138" s="144" t="s">
        <v>135</v>
      </c>
      <c r="E138" s="145" t="s">
        <v>183</v>
      </c>
      <c r="F138" s="239" t="s">
        <v>184</v>
      </c>
      <c r="G138" s="240"/>
      <c r="H138" s="240"/>
      <c r="I138" s="240"/>
      <c r="J138" s="146" t="s">
        <v>170</v>
      </c>
      <c r="K138" s="147">
        <v>555.915</v>
      </c>
      <c r="L138" s="241"/>
      <c r="M138" s="240"/>
      <c r="N138" s="241"/>
      <c r="O138" s="240"/>
      <c r="P138" s="240"/>
      <c r="Q138" s="240"/>
      <c r="R138" s="148"/>
      <c r="T138" s="149" t="s">
        <v>3</v>
      </c>
      <c r="U138" s="182" t="s">
        <v>39</v>
      </c>
      <c r="V138" s="183">
        <v>0.393</v>
      </c>
      <c r="W138" s="183">
        <f>V138*K138</f>
        <v>218.474595</v>
      </c>
      <c r="X138" s="183">
        <v>0</v>
      </c>
      <c r="Y138" s="183">
        <f>X138*K138</f>
        <v>0</v>
      </c>
      <c r="Z138" s="183">
        <v>0</v>
      </c>
      <c r="AA138" s="184">
        <f>Z138*K138</f>
        <v>0</v>
      </c>
      <c r="AR138" s="17" t="s">
        <v>139</v>
      </c>
      <c r="AT138" s="17" t="s">
        <v>135</v>
      </c>
      <c r="AU138" s="17" t="s">
        <v>83</v>
      </c>
      <c r="AY138" s="17" t="s">
        <v>134</v>
      </c>
      <c r="BE138" s="152">
        <f>IF(U138="základná",N138,0)</f>
        <v>0</v>
      </c>
      <c r="BF138" s="152">
        <f>IF(U138="znížená",N138,0)</f>
        <v>0</v>
      </c>
      <c r="BG138" s="152">
        <f>IF(U138="zákl. prenesená",N138,0)</f>
        <v>0</v>
      </c>
      <c r="BH138" s="152">
        <f>IF(U138="zníž. prenesená",N138,0)</f>
        <v>0</v>
      </c>
      <c r="BI138" s="152">
        <f>IF(U138="nulová",N138,0)</f>
        <v>0</v>
      </c>
      <c r="BJ138" s="17" t="s">
        <v>83</v>
      </c>
      <c r="BK138" s="153">
        <f>ROUND(L138*K138,3)</f>
        <v>0</v>
      </c>
      <c r="BL138" s="17" t="s">
        <v>139</v>
      </c>
      <c r="BM138" s="17" t="s">
        <v>185</v>
      </c>
    </row>
    <row r="139" spans="2:18" s="1" customFormat="1" ht="6.75" customHeight="1">
      <c r="B139" s="55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7"/>
    </row>
  </sheetData>
  <sheetProtection/>
  <mergeCells count="101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108:P108"/>
    <mergeCell ref="M110:P110"/>
    <mergeCell ref="M112:Q112"/>
    <mergeCell ref="M113:Q113"/>
    <mergeCell ref="F115:I115"/>
    <mergeCell ref="L115:M115"/>
    <mergeCell ref="N115:Q115"/>
    <mergeCell ref="F125:I125"/>
    <mergeCell ref="L125:M125"/>
    <mergeCell ref="N125:Q125"/>
    <mergeCell ref="F119:I119"/>
    <mergeCell ref="L119:M119"/>
    <mergeCell ref="N119:Q119"/>
    <mergeCell ref="F120:I120"/>
    <mergeCell ref="F121:I121"/>
    <mergeCell ref="F122:I122"/>
    <mergeCell ref="F126:I126"/>
    <mergeCell ref="L126:M126"/>
    <mergeCell ref="N126:Q126"/>
    <mergeCell ref="F127:I127"/>
    <mergeCell ref="L127:M127"/>
    <mergeCell ref="N127:Q127"/>
    <mergeCell ref="F128:I128"/>
    <mergeCell ref="F129:I129"/>
    <mergeCell ref="F130:I130"/>
    <mergeCell ref="F131:I131"/>
    <mergeCell ref="L131:M131"/>
    <mergeCell ref="N131:Q131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N132:Q132"/>
    <mergeCell ref="N137:Q137"/>
    <mergeCell ref="F135:I135"/>
    <mergeCell ref="F136:I136"/>
    <mergeCell ref="L136:M136"/>
    <mergeCell ref="N136:Q136"/>
    <mergeCell ref="H1:K1"/>
    <mergeCell ref="S2:AC2"/>
    <mergeCell ref="N116:Q116"/>
    <mergeCell ref="N117:Q117"/>
    <mergeCell ref="N118:Q118"/>
    <mergeCell ref="N124:Q124"/>
    <mergeCell ref="F123:I123"/>
    <mergeCell ref="L123:M123"/>
    <mergeCell ref="N123:Q123"/>
    <mergeCell ref="F107:P107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15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9"/>
  <sheetViews>
    <sheetView showGridLines="0" zoomScalePageLayoutView="0" workbookViewId="0" topLeftCell="A1">
      <pane ySplit="1" topLeftCell="A121" activePane="bottomLeft" state="frozen"/>
      <selection pane="topLeft" activeCell="A1" sqref="A1"/>
      <selection pane="bottomLeft" activeCell="L119" sqref="L119:Q138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1406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190"/>
      <c r="B1" s="187"/>
      <c r="C1" s="187"/>
      <c r="D1" s="188" t="s">
        <v>1</v>
      </c>
      <c r="E1" s="187"/>
      <c r="F1" s="189" t="s">
        <v>373</v>
      </c>
      <c r="G1" s="189"/>
      <c r="H1" s="230" t="s">
        <v>374</v>
      </c>
      <c r="I1" s="230"/>
      <c r="J1" s="230"/>
      <c r="K1" s="230"/>
      <c r="L1" s="189" t="s">
        <v>375</v>
      </c>
      <c r="M1" s="187"/>
      <c r="N1" s="187"/>
      <c r="O1" s="188" t="s">
        <v>101</v>
      </c>
      <c r="P1" s="187"/>
      <c r="Q1" s="187"/>
      <c r="R1" s="187"/>
      <c r="S1" s="189" t="s">
        <v>376</v>
      </c>
      <c r="T1" s="189"/>
      <c r="U1" s="190"/>
      <c r="V1" s="19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75" customHeight="1">
      <c r="C2" s="226" t="s">
        <v>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17" t="s">
        <v>87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72</v>
      </c>
    </row>
    <row r="4" spans="2:46" ht="36.75" customHeight="1">
      <c r="B4" s="21"/>
      <c r="C4" s="221" t="s">
        <v>102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3"/>
      <c r="T4" s="24" t="s">
        <v>10</v>
      </c>
      <c r="AT4" s="17" t="s">
        <v>4</v>
      </c>
    </row>
    <row r="5" spans="2:18" ht="6.7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4.75" customHeight="1">
      <c r="B6" s="21"/>
      <c r="C6" s="22"/>
      <c r="D6" s="28" t="s">
        <v>13</v>
      </c>
      <c r="E6" s="22"/>
      <c r="F6" s="242" t="str">
        <f>'Rekapitulácia stavby'!K6</f>
        <v>Prestavba 2. a 3. nadzemného podlažia domu služieb na 10 mestských nájomných bytov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"/>
      <c r="R6" s="23"/>
    </row>
    <row r="7" spans="2:18" ht="24.75" customHeight="1">
      <c r="B7" s="21"/>
      <c r="C7" s="22"/>
      <c r="D7" s="28" t="s">
        <v>103</v>
      </c>
      <c r="E7" s="22"/>
      <c r="F7" s="242" t="s">
        <v>104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"/>
      <c r="R7" s="23"/>
    </row>
    <row r="8" spans="2:18" s="1" customFormat="1" ht="32.25" customHeight="1">
      <c r="B8" s="31"/>
      <c r="C8" s="32"/>
      <c r="D8" s="27" t="s">
        <v>105</v>
      </c>
      <c r="E8" s="32"/>
      <c r="F8" s="228" t="s">
        <v>186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32"/>
      <c r="R8" s="33"/>
    </row>
    <row r="9" spans="2:18" s="1" customFormat="1" ht="14.25" customHeight="1">
      <c r="B9" s="31"/>
      <c r="C9" s="32"/>
      <c r="D9" s="28" t="s">
        <v>15</v>
      </c>
      <c r="E9" s="32"/>
      <c r="F9" s="26" t="s">
        <v>3</v>
      </c>
      <c r="G9" s="32"/>
      <c r="H9" s="32"/>
      <c r="I9" s="32"/>
      <c r="J9" s="32"/>
      <c r="K9" s="32"/>
      <c r="L9" s="32"/>
      <c r="M9" s="28" t="s">
        <v>16</v>
      </c>
      <c r="N9" s="32"/>
      <c r="O9" s="26" t="s">
        <v>3</v>
      </c>
      <c r="P9" s="32"/>
      <c r="Q9" s="32"/>
      <c r="R9" s="33"/>
    </row>
    <row r="10" spans="2:18" s="1" customFormat="1" ht="14.25" customHeight="1">
      <c r="B10" s="31"/>
      <c r="C10" s="32"/>
      <c r="D10" s="28" t="s">
        <v>17</v>
      </c>
      <c r="E10" s="32"/>
      <c r="F10" s="26" t="s">
        <v>18</v>
      </c>
      <c r="G10" s="32"/>
      <c r="H10" s="32"/>
      <c r="I10" s="32"/>
      <c r="J10" s="32"/>
      <c r="K10" s="32"/>
      <c r="L10" s="32"/>
      <c r="M10" s="28" t="s">
        <v>19</v>
      </c>
      <c r="N10" s="32"/>
      <c r="O10" s="253" t="str">
        <f>'Rekapitulácia stavby'!AN8</f>
        <v>25.1.2016</v>
      </c>
      <c r="P10" s="195"/>
      <c r="Q10" s="32"/>
      <c r="R10" s="33"/>
    </row>
    <row r="11" spans="2:18" s="1" customFormat="1" ht="10.5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25" customHeight="1">
      <c r="B12" s="31"/>
      <c r="C12" s="32"/>
      <c r="D12" s="28" t="s">
        <v>21</v>
      </c>
      <c r="E12" s="32"/>
      <c r="F12" s="32"/>
      <c r="G12" s="32"/>
      <c r="H12" s="32"/>
      <c r="I12" s="32"/>
      <c r="J12" s="32"/>
      <c r="K12" s="32"/>
      <c r="L12" s="32"/>
      <c r="M12" s="28" t="s">
        <v>22</v>
      </c>
      <c r="N12" s="32"/>
      <c r="O12" s="227">
        <f>IF('Rekapitulácia stavby'!AN10="","",'Rekapitulácia stavby'!AN10)</f>
      </c>
      <c r="P12" s="195"/>
      <c r="Q12" s="32"/>
      <c r="R12" s="33"/>
    </row>
    <row r="13" spans="2:18" s="1" customFormat="1" ht="18" customHeight="1">
      <c r="B13" s="31"/>
      <c r="C13" s="32"/>
      <c r="D13" s="32"/>
      <c r="E13" s="26" t="str">
        <f>IF('Rekapitulácia stavby'!E11="","",'Rekapitulácia stavby'!E11)</f>
        <v> </v>
      </c>
      <c r="F13" s="32"/>
      <c r="G13" s="32"/>
      <c r="H13" s="32"/>
      <c r="I13" s="32"/>
      <c r="J13" s="32"/>
      <c r="K13" s="32"/>
      <c r="L13" s="32"/>
      <c r="M13" s="28" t="s">
        <v>24</v>
      </c>
      <c r="N13" s="32"/>
      <c r="O13" s="227">
        <f>IF('Rekapitulácia stavby'!AN11="","",'Rekapitulácia stavby'!AN11)</f>
      </c>
      <c r="P13" s="195"/>
      <c r="Q13" s="32"/>
      <c r="R13" s="33"/>
    </row>
    <row r="14" spans="2:18" s="1" customFormat="1" ht="6.7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25" customHeight="1">
      <c r="B15" s="31"/>
      <c r="C15" s="32"/>
      <c r="D15" s="28" t="s">
        <v>25</v>
      </c>
      <c r="E15" s="32"/>
      <c r="F15" s="32"/>
      <c r="G15" s="32"/>
      <c r="H15" s="32"/>
      <c r="I15" s="32"/>
      <c r="J15" s="32"/>
      <c r="K15" s="32"/>
      <c r="L15" s="32"/>
      <c r="M15" s="28" t="s">
        <v>22</v>
      </c>
      <c r="N15" s="32"/>
      <c r="O15" s="227">
        <f>IF('Rekapitulácia stavby'!AN13="","",'Rekapitulácia stavby'!AN13)</f>
      </c>
      <c r="P15" s="195"/>
      <c r="Q15" s="32"/>
      <c r="R15" s="33"/>
    </row>
    <row r="16" spans="2:18" s="1" customFormat="1" ht="18" customHeight="1">
      <c r="B16" s="31"/>
      <c r="C16" s="32"/>
      <c r="D16" s="32"/>
      <c r="E16" s="26" t="str">
        <f>IF('Rekapitulácia stavby'!E14="","",'Rekapitulácia stavby'!E14)</f>
        <v> </v>
      </c>
      <c r="F16" s="32"/>
      <c r="G16" s="32"/>
      <c r="H16" s="32"/>
      <c r="I16" s="32"/>
      <c r="J16" s="32"/>
      <c r="K16" s="32"/>
      <c r="L16" s="32"/>
      <c r="M16" s="28" t="s">
        <v>24</v>
      </c>
      <c r="N16" s="32"/>
      <c r="O16" s="227">
        <f>IF('Rekapitulácia stavby'!AN14="","",'Rekapitulácia stavby'!AN14)</f>
      </c>
      <c r="P16" s="195"/>
      <c r="Q16" s="32"/>
      <c r="R16" s="33"/>
    </row>
    <row r="17" spans="2:18" s="1" customFormat="1" ht="6.7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25" customHeight="1">
      <c r="B18" s="31"/>
      <c r="C18" s="32"/>
      <c r="D18" s="28" t="s">
        <v>26</v>
      </c>
      <c r="E18" s="32"/>
      <c r="F18" s="32"/>
      <c r="G18" s="32"/>
      <c r="H18" s="32"/>
      <c r="I18" s="32"/>
      <c r="J18" s="32"/>
      <c r="K18" s="32"/>
      <c r="L18" s="32"/>
      <c r="M18" s="28" t="s">
        <v>22</v>
      </c>
      <c r="N18" s="32"/>
      <c r="O18" s="227" t="s">
        <v>3</v>
      </c>
      <c r="P18" s="195"/>
      <c r="Q18" s="32"/>
      <c r="R18" s="33"/>
    </row>
    <row r="19" spans="2:18" s="1" customFormat="1" ht="18" customHeight="1">
      <c r="B19" s="31"/>
      <c r="C19" s="32"/>
      <c r="D19" s="32"/>
      <c r="E19" s="26" t="s">
        <v>27</v>
      </c>
      <c r="F19" s="32"/>
      <c r="G19" s="32"/>
      <c r="H19" s="32"/>
      <c r="I19" s="32"/>
      <c r="J19" s="32"/>
      <c r="K19" s="32"/>
      <c r="L19" s="32"/>
      <c r="M19" s="28" t="s">
        <v>24</v>
      </c>
      <c r="N19" s="32"/>
      <c r="O19" s="227" t="s">
        <v>3</v>
      </c>
      <c r="P19" s="195"/>
      <c r="Q19" s="32"/>
      <c r="R19" s="33"/>
    </row>
    <row r="20" spans="2:18" s="1" customFormat="1" ht="6.7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25" customHeight="1">
      <c r="B21" s="31"/>
      <c r="C21" s="32"/>
      <c r="D21" s="28" t="s">
        <v>30</v>
      </c>
      <c r="E21" s="32"/>
      <c r="F21" s="32"/>
      <c r="G21" s="32"/>
      <c r="H21" s="32"/>
      <c r="I21" s="32"/>
      <c r="J21" s="32"/>
      <c r="K21" s="32"/>
      <c r="L21" s="32"/>
      <c r="M21" s="28" t="s">
        <v>22</v>
      </c>
      <c r="N21" s="32"/>
      <c r="O21" s="227">
        <f>IF('Rekapitulácia stavby'!AN19="","",'Rekapitulácia stavby'!AN19)</f>
      </c>
      <c r="P21" s="195"/>
      <c r="Q21" s="32"/>
      <c r="R21" s="33"/>
    </row>
    <row r="22" spans="2:18" s="1" customFormat="1" ht="18" customHeight="1">
      <c r="B22" s="31"/>
      <c r="C22" s="32"/>
      <c r="D22" s="32"/>
      <c r="E22" s="26" t="str">
        <f>IF('Rekapitulácia stavby'!E20="","",'Rekapitulácia stavby'!E20)</f>
        <v> </v>
      </c>
      <c r="F22" s="32"/>
      <c r="G22" s="32"/>
      <c r="H22" s="32"/>
      <c r="I22" s="32"/>
      <c r="J22" s="32"/>
      <c r="K22" s="32"/>
      <c r="L22" s="32"/>
      <c r="M22" s="28" t="s">
        <v>24</v>
      </c>
      <c r="N22" s="32"/>
      <c r="O22" s="227">
        <f>IF('Rekapitulácia stavby'!AN20="","",'Rekapitulácia stavby'!AN20)</f>
      </c>
      <c r="P22" s="195"/>
      <c r="Q22" s="32"/>
      <c r="R22" s="33"/>
    </row>
    <row r="23" spans="2:18" s="1" customFormat="1" ht="6.7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25" customHeight="1">
      <c r="B24" s="31"/>
      <c r="C24" s="32"/>
      <c r="D24" s="28" t="s">
        <v>31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229" t="s">
        <v>3</v>
      </c>
      <c r="F25" s="195"/>
      <c r="G25" s="195"/>
      <c r="H25" s="195"/>
      <c r="I25" s="195"/>
      <c r="J25" s="195"/>
      <c r="K25" s="195"/>
      <c r="L25" s="195"/>
      <c r="M25" s="32"/>
      <c r="N25" s="32"/>
      <c r="O25" s="32"/>
      <c r="P25" s="32"/>
      <c r="Q25" s="32"/>
      <c r="R25" s="33"/>
    </row>
    <row r="26" spans="2:18" s="1" customFormat="1" ht="6.7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7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25" customHeight="1">
      <c r="B28" s="31"/>
      <c r="C28" s="32"/>
      <c r="D28" s="109" t="s">
        <v>107</v>
      </c>
      <c r="E28" s="32"/>
      <c r="F28" s="32"/>
      <c r="G28" s="32"/>
      <c r="H28" s="32"/>
      <c r="I28" s="32"/>
      <c r="J28" s="32"/>
      <c r="K28" s="32"/>
      <c r="L28" s="32"/>
      <c r="M28" s="222">
        <f>N89</f>
        <v>0</v>
      </c>
      <c r="N28" s="195"/>
      <c r="O28" s="195"/>
      <c r="P28" s="195"/>
      <c r="Q28" s="32"/>
      <c r="R28" s="33"/>
    </row>
    <row r="29" spans="2:18" s="1" customFormat="1" ht="14.25" customHeight="1">
      <c r="B29" s="31"/>
      <c r="C29" s="32"/>
      <c r="D29" s="30" t="s">
        <v>108</v>
      </c>
      <c r="E29" s="32"/>
      <c r="F29" s="32"/>
      <c r="G29" s="32"/>
      <c r="H29" s="32"/>
      <c r="I29" s="32"/>
      <c r="J29" s="32"/>
      <c r="K29" s="32"/>
      <c r="L29" s="32"/>
      <c r="M29" s="222">
        <f>N96</f>
        <v>0</v>
      </c>
      <c r="N29" s="195"/>
      <c r="O29" s="195"/>
      <c r="P29" s="195"/>
      <c r="Q29" s="32"/>
      <c r="R29" s="33"/>
    </row>
    <row r="30" spans="2:18" s="1" customFormat="1" ht="6.7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4.75" customHeight="1">
      <c r="B31" s="31"/>
      <c r="C31" s="32"/>
      <c r="D31" s="110" t="s">
        <v>35</v>
      </c>
      <c r="E31" s="32"/>
      <c r="F31" s="32"/>
      <c r="G31" s="32"/>
      <c r="H31" s="32"/>
      <c r="I31" s="32"/>
      <c r="J31" s="32"/>
      <c r="K31" s="32"/>
      <c r="L31" s="32"/>
      <c r="M31" s="265">
        <f>ROUND(M28+M29,2)</f>
        <v>0</v>
      </c>
      <c r="N31" s="195"/>
      <c r="O31" s="195"/>
      <c r="P31" s="195"/>
      <c r="Q31" s="32"/>
      <c r="R31" s="33"/>
    </row>
    <row r="32" spans="2:18" s="1" customFormat="1" ht="6.7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25" customHeight="1">
      <c r="B33" s="31"/>
      <c r="C33" s="32"/>
      <c r="D33" s="38" t="s">
        <v>36</v>
      </c>
      <c r="E33" s="38" t="s">
        <v>37</v>
      </c>
      <c r="F33" s="39">
        <v>0.2</v>
      </c>
      <c r="G33" s="111" t="s">
        <v>38</v>
      </c>
      <c r="H33" s="263">
        <f>ROUND((SUM(BE96:BE97)+SUM(BE116:BE138)),2)</f>
        <v>0</v>
      </c>
      <c r="I33" s="195"/>
      <c r="J33" s="195"/>
      <c r="K33" s="32"/>
      <c r="L33" s="32"/>
      <c r="M33" s="263">
        <f>ROUND(ROUND((SUM(BE96:BE97)+SUM(BE116:BE138)),2)*F33,2)</f>
        <v>0</v>
      </c>
      <c r="N33" s="195"/>
      <c r="O33" s="195"/>
      <c r="P33" s="195"/>
      <c r="Q33" s="32"/>
      <c r="R33" s="33"/>
    </row>
    <row r="34" spans="2:18" s="1" customFormat="1" ht="14.25" customHeight="1">
      <c r="B34" s="31"/>
      <c r="C34" s="32"/>
      <c r="D34" s="32"/>
      <c r="E34" s="38" t="s">
        <v>39</v>
      </c>
      <c r="F34" s="39">
        <v>0.2</v>
      </c>
      <c r="G34" s="111" t="s">
        <v>38</v>
      </c>
      <c r="H34" s="263">
        <f>ROUND((SUM(BF96:BF97)+SUM(BF116:BF138)),2)</f>
        <v>0</v>
      </c>
      <c r="I34" s="195"/>
      <c r="J34" s="195"/>
      <c r="K34" s="32"/>
      <c r="L34" s="32"/>
      <c r="M34" s="263">
        <f>ROUND(ROUND((SUM(BF96:BF97)+SUM(BF116:BF138)),2)*F34,2)</f>
        <v>0</v>
      </c>
      <c r="N34" s="195"/>
      <c r="O34" s="195"/>
      <c r="P34" s="195"/>
      <c r="Q34" s="32"/>
      <c r="R34" s="33"/>
    </row>
    <row r="35" spans="2:18" s="1" customFormat="1" ht="14.25" customHeight="1" hidden="1">
      <c r="B35" s="31"/>
      <c r="C35" s="32"/>
      <c r="D35" s="32"/>
      <c r="E35" s="38" t="s">
        <v>40</v>
      </c>
      <c r="F35" s="39">
        <v>0.2</v>
      </c>
      <c r="G35" s="111" t="s">
        <v>38</v>
      </c>
      <c r="H35" s="263">
        <f>ROUND((SUM(BG96:BG97)+SUM(BG116:BG138)),2)</f>
        <v>0</v>
      </c>
      <c r="I35" s="195"/>
      <c r="J35" s="195"/>
      <c r="K35" s="32"/>
      <c r="L35" s="32"/>
      <c r="M35" s="263">
        <v>0</v>
      </c>
      <c r="N35" s="195"/>
      <c r="O35" s="195"/>
      <c r="P35" s="195"/>
      <c r="Q35" s="32"/>
      <c r="R35" s="33"/>
    </row>
    <row r="36" spans="2:18" s="1" customFormat="1" ht="14.25" customHeight="1" hidden="1">
      <c r="B36" s="31"/>
      <c r="C36" s="32"/>
      <c r="D36" s="32"/>
      <c r="E36" s="38" t="s">
        <v>41</v>
      </c>
      <c r="F36" s="39">
        <v>0.2</v>
      </c>
      <c r="G36" s="111" t="s">
        <v>38</v>
      </c>
      <c r="H36" s="263">
        <f>ROUND((SUM(BH96:BH97)+SUM(BH116:BH138)),2)</f>
        <v>0</v>
      </c>
      <c r="I36" s="195"/>
      <c r="J36" s="195"/>
      <c r="K36" s="32"/>
      <c r="L36" s="32"/>
      <c r="M36" s="263">
        <v>0</v>
      </c>
      <c r="N36" s="195"/>
      <c r="O36" s="195"/>
      <c r="P36" s="195"/>
      <c r="Q36" s="32"/>
      <c r="R36" s="33"/>
    </row>
    <row r="37" spans="2:18" s="1" customFormat="1" ht="14.25" customHeight="1" hidden="1">
      <c r="B37" s="31"/>
      <c r="C37" s="32"/>
      <c r="D37" s="32"/>
      <c r="E37" s="38" t="s">
        <v>42</v>
      </c>
      <c r="F37" s="39">
        <v>0</v>
      </c>
      <c r="G37" s="111" t="s">
        <v>38</v>
      </c>
      <c r="H37" s="263">
        <f>ROUND((SUM(BI96:BI97)+SUM(BI116:BI138)),2)</f>
        <v>0</v>
      </c>
      <c r="I37" s="195"/>
      <c r="J37" s="195"/>
      <c r="K37" s="32"/>
      <c r="L37" s="32"/>
      <c r="M37" s="263">
        <v>0</v>
      </c>
      <c r="N37" s="195"/>
      <c r="O37" s="195"/>
      <c r="P37" s="195"/>
      <c r="Q37" s="32"/>
      <c r="R37" s="33"/>
    </row>
    <row r="38" spans="2:18" s="1" customFormat="1" ht="6.7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4.75" customHeight="1">
      <c r="B39" s="31"/>
      <c r="C39" s="108"/>
      <c r="D39" s="112" t="s">
        <v>43</v>
      </c>
      <c r="E39" s="72"/>
      <c r="F39" s="72"/>
      <c r="G39" s="113" t="s">
        <v>44</v>
      </c>
      <c r="H39" s="114" t="s">
        <v>45</v>
      </c>
      <c r="I39" s="72"/>
      <c r="J39" s="72"/>
      <c r="K39" s="72"/>
      <c r="L39" s="264">
        <f>SUM(M31:M37)</f>
        <v>0</v>
      </c>
      <c r="M39" s="211"/>
      <c r="N39" s="211"/>
      <c r="O39" s="211"/>
      <c r="P39" s="213"/>
      <c r="Q39" s="108"/>
      <c r="R39" s="33"/>
    </row>
    <row r="40" spans="2:18" s="1" customFormat="1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2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2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2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2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2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2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2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2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2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4.25">
      <c r="B50" s="31"/>
      <c r="C50" s="32"/>
      <c r="D50" s="46" t="s">
        <v>46</v>
      </c>
      <c r="E50" s="47"/>
      <c r="F50" s="47"/>
      <c r="G50" s="47"/>
      <c r="H50" s="48"/>
      <c r="I50" s="32"/>
      <c r="J50" s="46" t="s">
        <v>47</v>
      </c>
      <c r="K50" s="47"/>
      <c r="L50" s="47"/>
      <c r="M50" s="47"/>
      <c r="N50" s="47"/>
      <c r="O50" s="47"/>
      <c r="P50" s="48"/>
      <c r="Q50" s="32"/>
      <c r="R50" s="33"/>
    </row>
    <row r="51" spans="2:18" ht="12">
      <c r="B51" s="21"/>
      <c r="C51" s="22"/>
      <c r="D51" s="49"/>
      <c r="E51" s="22"/>
      <c r="F51" s="22"/>
      <c r="G51" s="22"/>
      <c r="H51" s="50"/>
      <c r="I51" s="22"/>
      <c r="J51" s="49"/>
      <c r="K51" s="22"/>
      <c r="L51" s="22"/>
      <c r="M51" s="22"/>
      <c r="N51" s="22"/>
      <c r="O51" s="22"/>
      <c r="P51" s="50"/>
      <c r="Q51" s="22"/>
      <c r="R51" s="23"/>
    </row>
    <row r="52" spans="2:18" ht="12">
      <c r="B52" s="21"/>
      <c r="C52" s="22"/>
      <c r="D52" s="49"/>
      <c r="E52" s="22"/>
      <c r="F52" s="22"/>
      <c r="G52" s="22"/>
      <c r="H52" s="50"/>
      <c r="I52" s="22"/>
      <c r="J52" s="49"/>
      <c r="K52" s="22"/>
      <c r="L52" s="22"/>
      <c r="M52" s="22"/>
      <c r="N52" s="22"/>
      <c r="O52" s="22"/>
      <c r="P52" s="50"/>
      <c r="Q52" s="22"/>
      <c r="R52" s="23"/>
    </row>
    <row r="53" spans="2:18" ht="12">
      <c r="B53" s="21"/>
      <c r="C53" s="22"/>
      <c r="D53" s="49"/>
      <c r="E53" s="22"/>
      <c r="F53" s="22"/>
      <c r="G53" s="22"/>
      <c r="H53" s="50"/>
      <c r="I53" s="22"/>
      <c r="J53" s="49"/>
      <c r="K53" s="22"/>
      <c r="L53" s="22"/>
      <c r="M53" s="22"/>
      <c r="N53" s="22"/>
      <c r="O53" s="22"/>
      <c r="P53" s="50"/>
      <c r="Q53" s="22"/>
      <c r="R53" s="23"/>
    </row>
    <row r="54" spans="2:18" ht="12">
      <c r="B54" s="21"/>
      <c r="C54" s="22"/>
      <c r="D54" s="49"/>
      <c r="E54" s="22"/>
      <c r="F54" s="22"/>
      <c r="G54" s="22"/>
      <c r="H54" s="50"/>
      <c r="I54" s="22"/>
      <c r="J54" s="49"/>
      <c r="K54" s="22"/>
      <c r="L54" s="22"/>
      <c r="M54" s="22"/>
      <c r="N54" s="22"/>
      <c r="O54" s="22"/>
      <c r="P54" s="50"/>
      <c r="Q54" s="22"/>
      <c r="R54" s="23"/>
    </row>
    <row r="55" spans="2:18" ht="12">
      <c r="B55" s="21"/>
      <c r="C55" s="22"/>
      <c r="D55" s="49"/>
      <c r="E55" s="22"/>
      <c r="F55" s="22"/>
      <c r="G55" s="22"/>
      <c r="H55" s="50"/>
      <c r="I55" s="22"/>
      <c r="J55" s="49"/>
      <c r="K55" s="22"/>
      <c r="L55" s="22"/>
      <c r="M55" s="22"/>
      <c r="N55" s="22"/>
      <c r="O55" s="22"/>
      <c r="P55" s="50"/>
      <c r="Q55" s="22"/>
      <c r="R55" s="23"/>
    </row>
    <row r="56" spans="2:18" ht="12">
      <c r="B56" s="21"/>
      <c r="C56" s="22"/>
      <c r="D56" s="49"/>
      <c r="E56" s="22"/>
      <c r="F56" s="22"/>
      <c r="G56" s="22"/>
      <c r="H56" s="50"/>
      <c r="I56" s="22"/>
      <c r="J56" s="49"/>
      <c r="K56" s="22"/>
      <c r="L56" s="22"/>
      <c r="M56" s="22"/>
      <c r="N56" s="22"/>
      <c r="O56" s="22"/>
      <c r="P56" s="50"/>
      <c r="Q56" s="22"/>
      <c r="R56" s="23"/>
    </row>
    <row r="57" spans="2:18" ht="12">
      <c r="B57" s="21"/>
      <c r="C57" s="22"/>
      <c r="D57" s="49"/>
      <c r="E57" s="22"/>
      <c r="F57" s="22"/>
      <c r="G57" s="22"/>
      <c r="H57" s="50"/>
      <c r="I57" s="22"/>
      <c r="J57" s="49"/>
      <c r="K57" s="22"/>
      <c r="L57" s="22"/>
      <c r="M57" s="22"/>
      <c r="N57" s="22"/>
      <c r="O57" s="22"/>
      <c r="P57" s="50"/>
      <c r="Q57" s="22"/>
      <c r="R57" s="23"/>
    </row>
    <row r="58" spans="2:18" ht="12">
      <c r="B58" s="21"/>
      <c r="C58" s="22"/>
      <c r="D58" s="49"/>
      <c r="E58" s="22"/>
      <c r="F58" s="22"/>
      <c r="G58" s="22"/>
      <c r="H58" s="50"/>
      <c r="I58" s="22"/>
      <c r="J58" s="49"/>
      <c r="K58" s="22"/>
      <c r="L58" s="22"/>
      <c r="M58" s="22"/>
      <c r="N58" s="22"/>
      <c r="O58" s="22"/>
      <c r="P58" s="50"/>
      <c r="Q58" s="22"/>
      <c r="R58" s="23"/>
    </row>
    <row r="59" spans="2:18" s="1" customFormat="1" ht="14.25">
      <c r="B59" s="31"/>
      <c r="C59" s="32"/>
      <c r="D59" s="51" t="s">
        <v>48</v>
      </c>
      <c r="E59" s="52"/>
      <c r="F59" s="52"/>
      <c r="G59" s="53" t="s">
        <v>49</v>
      </c>
      <c r="H59" s="54"/>
      <c r="I59" s="32"/>
      <c r="J59" s="51" t="s">
        <v>48</v>
      </c>
      <c r="K59" s="52"/>
      <c r="L59" s="52"/>
      <c r="M59" s="52"/>
      <c r="N59" s="53" t="s">
        <v>49</v>
      </c>
      <c r="O59" s="52"/>
      <c r="P59" s="54"/>
      <c r="Q59" s="32"/>
      <c r="R59" s="33"/>
    </row>
    <row r="60" spans="2:18" ht="12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4.25">
      <c r="B61" s="31"/>
      <c r="C61" s="32"/>
      <c r="D61" s="46" t="s">
        <v>50</v>
      </c>
      <c r="E61" s="47"/>
      <c r="F61" s="47"/>
      <c r="G61" s="47"/>
      <c r="H61" s="48"/>
      <c r="I61" s="32"/>
      <c r="J61" s="46" t="s">
        <v>51</v>
      </c>
      <c r="K61" s="47"/>
      <c r="L61" s="47"/>
      <c r="M61" s="47"/>
      <c r="N61" s="47"/>
      <c r="O61" s="47"/>
      <c r="P61" s="48"/>
      <c r="Q61" s="32"/>
      <c r="R61" s="33"/>
    </row>
    <row r="62" spans="2:18" ht="12">
      <c r="B62" s="21"/>
      <c r="C62" s="22"/>
      <c r="D62" s="49"/>
      <c r="E62" s="22"/>
      <c r="F62" s="22"/>
      <c r="G62" s="22"/>
      <c r="H62" s="50"/>
      <c r="I62" s="22"/>
      <c r="J62" s="49"/>
      <c r="K62" s="22"/>
      <c r="L62" s="22"/>
      <c r="M62" s="22"/>
      <c r="N62" s="22"/>
      <c r="O62" s="22"/>
      <c r="P62" s="50"/>
      <c r="Q62" s="22"/>
      <c r="R62" s="23"/>
    </row>
    <row r="63" spans="2:18" ht="12">
      <c r="B63" s="21"/>
      <c r="C63" s="22"/>
      <c r="D63" s="49"/>
      <c r="E63" s="22"/>
      <c r="F63" s="22"/>
      <c r="G63" s="22"/>
      <c r="H63" s="50"/>
      <c r="I63" s="22"/>
      <c r="J63" s="49"/>
      <c r="K63" s="22"/>
      <c r="L63" s="22"/>
      <c r="M63" s="22"/>
      <c r="N63" s="22"/>
      <c r="O63" s="22"/>
      <c r="P63" s="50"/>
      <c r="Q63" s="22"/>
      <c r="R63" s="23"/>
    </row>
    <row r="64" spans="2:18" ht="12">
      <c r="B64" s="21"/>
      <c r="C64" s="22"/>
      <c r="D64" s="49"/>
      <c r="E64" s="22"/>
      <c r="F64" s="22"/>
      <c r="G64" s="22"/>
      <c r="H64" s="50"/>
      <c r="I64" s="22"/>
      <c r="J64" s="49"/>
      <c r="K64" s="22"/>
      <c r="L64" s="22"/>
      <c r="M64" s="22"/>
      <c r="N64" s="22"/>
      <c r="O64" s="22"/>
      <c r="P64" s="50"/>
      <c r="Q64" s="22"/>
      <c r="R64" s="23"/>
    </row>
    <row r="65" spans="2:18" ht="12">
      <c r="B65" s="21"/>
      <c r="C65" s="22"/>
      <c r="D65" s="49"/>
      <c r="E65" s="22"/>
      <c r="F65" s="22"/>
      <c r="G65" s="22"/>
      <c r="H65" s="50"/>
      <c r="I65" s="22"/>
      <c r="J65" s="49"/>
      <c r="K65" s="22"/>
      <c r="L65" s="22"/>
      <c r="M65" s="22"/>
      <c r="N65" s="22"/>
      <c r="O65" s="22"/>
      <c r="P65" s="50"/>
      <c r="Q65" s="22"/>
      <c r="R65" s="23"/>
    </row>
    <row r="66" spans="2:18" ht="12">
      <c r="B66" s="21"/>
      <c r="C66" s="22"/>
      <c r="D66" s="49"/>
      <c r="E66" s="22"/>
      <c r="F66" s="22"/>
      <c r="G66" s="22"/>
      <c r="H66" s="50"/>
      <c r="I66" s="22"/>
      <c r="J66" s="49"/>
      <c r="K66" s="22"/>
      <c r="L66" s="22"/>
      <c r="M66" s="22"/>
      <c r="N66" s="22"/>
      <c r="O66" s="22"/>
      <c r="P66" s="50"/>
      <c r="Q66" s="22"/>
      <c r="R66" s="23"/>
    </row>
    <row r="67" spans="2:18" ht="12">
      <c r="B67" s="21"/>
      <c r="C67" s="22"/>
      <c r="D67" s="49"/>
      <c r="E67" s="22"/>
      <c r="F67" s="22"/>
      <c r="G67" s="22"/>
      <c r="H67" s="50"/>
      <c r="I67" s="22"/>
      <c r="J67" s="49"/>
      <c r="K67" s="22"/>
      <c r="L67" s="22"/>
      <c r="M67" s="22"/>
      <c r="N67" s="22"/>
      <c r="O67" s="22"/>
      <c r="P67" s="50"/>
      <c r="Q67" s="22"/>
      <c r="R67" s="23"/>
    </row>
    <row r="68" spans="2:18" ht="12">
      <c r="B68" s="21"/>
      <c r="C68" s="22"/>
      <c r="D68" s="49"/>
      <c r="E68" s="22"/>
      <c r="F68" s="22"/>
      <c r="G68" s="22"/>
      <c r="H68" s="50"/>
      <c r="I68" s="22"/>
      <c r="J68" s="49"/>
      <c r="K68" s="22"/>
      <c r="L68" s="22"/>
      <c r="M68" s="22"/>
      <c r="N68" s="22"/>
      <c r="O68" s="22"/>
      <c r="P68" s="50"/>
      <c r="Q68" s="22"/>
      <c r="R68" s="23"/>
    </row>
    <row r="69" spans="2:18" ht="12">
      <c r="B69" s="21"/>
      <c r="C69" s="22"/>
      <c r="D69" s="49"/>
      <c r="E69" s="22"/>
      <c r="F69" s="22"/>
      <c r="G69" s="22"/>
      <c r="H69" s="50"/>
      <c r="I69" s="22"/>
      <c r="J69" s="49"/>
      <c r="K69" s="22"/>
      <c r="L69" s="22"/>
      <c r="M69" s="22"/>
      <c r="N69" s="22"/>
      <c r="O69" s="22"/>
      <c r="P69" s="50"/>
      <c r="Q69" s="22"/>
      <c r="R69" s="23"/>
    </row>
    <row r="70" spans="2:18" s="1" customFormat="1" ht="14.25">
      <c r="B70" s="31"/>
      <c r="C70" s="32"/>
      <c r="D70" s="51" t="s">
        <v>48</v>
      </c>
      <c r="E70" s="52"/>
      <c r="F70" s="52"/>
      <c r="G70" s="53" t="s">
        <v>49</v>
      </c>
      <c r="H70" s="54"/>
      <c r="I70" s="32"/>
      <c r="J70" s="51" t="s">
        <v>48</v>
      </c>
      <c r="K70" s="52"/>
      <c r="L70" s="52"/>
      <c r="M70" s="52"/>
      <c r="N70" s="53" t="s">
        <v>49</v>
      </c>
      <c r="O70" s="52"/>
      <c r="P70" s="54"/>
      <c r="Q70" s="32"/>
      <c r="R70" s="33"/>
    </row>
    <row r="71" spans="2:18" s="1" customFormat="1" ht="14.2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75" customHeight="1">
      <c r="B76" s="31"/>
      <c r="C76" s="221" t="s">
        <v>109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3"/>
    </row>
    <row r="77" spans="2:18" s="1" customFormat="1" ht="6.7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13</v>
      </c>
      <c r="D78" s="32"/>
      <c r="E78" s="32"/>
      <c r="F78" s="242" t="str">
        <f>F6</f>
        <v>Prestavba 2. a 3. nadzemného podlažia domu služieb na 10 mestských nájomných bytov</v>
      </c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32"/>
      <c r="R78" s="33"/>
    </row>
    <row r="79" spans="2:18" ht="30" customHeight="1">
      <c r="B79" s="21"/>
      <c r="C79" s="28" t="s">
        <v>103</v>
      </c>
      <c r="D79" s="22"/>
      <c r="E79" s="22"/>
      <c r="F79" s="242" t="s">
        <v>104</v>
      </c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"/>
      <c r="R79" s="23"/>
    </row>
    <row r="80" spans="2:18" s="1" customFormat="1" ht="36.75" customHeight="1">
      <c r="B80" s="31"/>
      <c r="C80" s="65" t="s">
        <v>105</v>
      </c>
      <c r="D80" s="32"/>
      <c r="E80" s="32"/>
      <c r="F80" s="204" t="str">
        <f>F8</f>
        <v>02e - Oprava vonkajších spevnených plôch - odstavné plochy</v>
      </c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32"/>
      <c r="R80" s="33"/>
    </row>
    <row r="81" spans="2:18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8" t="s">
        <v>17</v>
      </c>
      <c r="D82" s="32"/>
      <c r="E82" s="32"/>
      <c r="F82" s="26" t="str">
        <f>F10</f>
        <v>Dom služieb Dudince, 962 71 </v>
      </c>
      <c r="G82" s="32"/>
      <c r="H82" s="32"/>
      <c r="I82" s="32"/>
      <c r="J82" s="32"/>
      <c r="K82" s="28" t="s">
        <v>19</v>
      </c>
      <c r="L82" s="32"/>
      <c r="M82" s="253" t="str">
        <f>IF(O10="","",O10)</f>
        <v>25.1.2016</v>
      </c>
      <c r="N82" s="195"/>
      <c r="O82" s="195"/>
      <c r="P82" s="195"/>
      <c r="Q82" s="32"/>
      <c r="R82" s="33"/>
    </row>
    <row r="83" spans="2:18" s="1" customFormat="1" ht="6.7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2.75">
      <c r="B84" s="31"/>
      <c r="C84" s="28" t="s">
        <v>21</v>
      </c>
      <c r="D84" s="32"/>
      <c r="E84" s="32"/>
      <c r="F84" s="26" t="str">
        <f>E13</f>
        <v> </v>
      </c>
      <c r="G84" s="32"/>
      <c r="H84" s="32"/>
      <c r="I84" s="32"/>
      <c r="J84" s="32"/>
      <c r="K84" s="28" t="s">
        <v>26</v>
      </c>
      <c r="L84" s="32"/>
      <c r="M84" s="227" t="str">
        <f>E19</f>
        <v>atelier yesss s.r.o. </v>
      </c>
      <c r="N84" s="195"/>
      <c r="O84" s="195"/>
      <c r="P84" s="195"/>
      <c r="Q84" s="195"/>
      <c r="R84" s="33"/>
    </row>
    <row r="85" spans="2:18" s="1" customFormat="1" ht="14.25" customHeight="1">
      <c r="B85" s="31"/>
      <c r="C85" s="28" t="s">
        <v>25</v>
      </c>
      <c r="D85" s="32"/>
      <c r="E85" s="32"/>
      <c r="F85" s="26" t="str">
        <f>IF(E16="","",E16)</f>
        <v> </v>
      </c>
      <c r="G85" s="32"/>
      <c r="H85" s="32"/>
      <c r="I85" s="32"/>
      <c r="J85" s="32"/>
      <c r="K85" s="28" t="s">
        <v>30</v>
      </c>
      <c r="L85" s="32"/>
      <c r="M85" s="227" t="str">
        <f>E22</f>
        <v> </v>
      </c>
      <c r="N85" s="195"/>
      <c r="O85" s="195"/>
      <c r="P85" s="195"/>
      <c r="Q85" s="195"/>
      <c r="R85" s="33"/>
    </row>
    <row r="86" spans="2:18" s="1" customFormat="1" ht="9.7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60" t="s">
        <v>110</v>
      </c>
      <c r="D87" s="259"/>
      <c r="E87" s="259"/>
      <c r="F87" s="259"/>
      <c r="G87" s="259"/>
      <c r="H87" s="108"/>
      <c r="I87" s="108"/>
      <c r="J87" s="108"/>
      <c r="K87" s="108"/>
      <c r="L87" s="108"/>
      <c r="M87" s="108"/>
      <c r="N87" s="260" t="s">
        <v>111</v>
      </c>
      <c r="O87" s="195"/>
      <c r="P87" s="195"/>
      <c r="Q87" s="195"/>
      <c r="R87" s="33"/>
    </row>
    <row r="88" spans="2:18" s="1" customFormat="1" ht="9.7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15" t="s">
        <v>112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194">
        <f>N116</f>
        <v>0</v>
      </c>
      <c r="O89" s="195"/>
      <c r="P89" s="195"/>
      <c r="Q89" s="195"/>
      <c r="R89" s="33"/>
      <c r="AU89" s="17" t="s">
        <v>113</v>
      </c>
    </row>
    <row r="90" spans="2:18" s="7" customFormat="1" ht="24.75" customHeight="1">
      <c r="B90" s="116"/>
      <c r="C90" s="117"/>
      <c r="D90" s="118" t="s">
        <v>114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61">
        <f>N117</f>
        <v>0</v>
      </c>
      <c r="O90" s="262"/>
      <c r="P90" s="262"/>
      <c r="Q90" s="262"/>
      <c r="R90" s="119"/>
    </row>
    <row r="91" spans="2:18" s="8" customFormat="1" ht="19.5" customHeight="1">
      <c r="B91" s="120"/>
      <c r="C91" s="95"/>
      <c r="D91" s="121" t="s">
        <v>115</v>
      </c>
      <c r="E91" s="95"/>
      <c r="F91" s="95"/>
      <c r="G91" s="95"/>
      <c r="H91" s="95"/>
      <c r="I91" s="95"/>
      <c r="J91" s="95"/>
      <c r="K91" s="95"/>
      <c r="L91" s="95"/>
      <c r="M91" s="95"/>
      <c r="N91" s="197">
        <f>N118</f>
        <v>0</v>
      </c>
      <c r="O91" s="198"/>
      <c r="P91" s="198"/>
      <c r="Q91" s="198"/>
      <c r="R91" s="122"/>
    </row>
    <row r="92" spans="2:18" s="8" customFormat="1" ht="19.5" customHeight="1">
      <c r="B92" s="120"/>
      <c r="C92" s="95"/>
      <c r="D92" s="121" t="s">
        <v>116</v>
      </c>
      <c r="E92" s="95"/>
      <c r="F92" s="95"/>
      <c r="G92" s="95"/>
      <c r="H92" s="95"/>
      <c r="I92" s="95"/>
      <c r="J92" s="95"/>
      <c r="K92" s="95"/>
      <c r="L92" s="95"/>
      <c r="M92" s="95"/>
      <c r="N92" s="197">
        <f>N124</f>
        <v>0</v>
      </c>
      <c r="O92" s="198"/>
      <c r="P92" s="198"/>
      <c r="Q92" s="198"/>
      <c r="R92" s="122"/>
    </row>
    <row r="93" spans="2:18" s="8" customFormat="1" ht="19.5" customHeight="1">
      <c r="B93" s="120"/>
      <c r="C93" s="95"/>
      <c r="D93" s="121" t="s">
        <v>117</v>
      </c>
      <c r="E93" s="95"/>
      <c r="F93" s="95"/>
      <c r="G93" s="95"/>
      <c r="H93" s="95"/>
      <c r="I93" s="95"/>
      <c r="J93" s="95"/>
      <c r="K93" s="95"/>
      <c r="L93" s="95"/>
      <c r="M93" s="95"/>
      <c r="N93" s="197">
        <f>N132</f>
        <v>0</v>
      </c>
      <c r="O93" s="198"/>
      <c r="P93" s="198"/>
      <c r="Q93" s="198"/>
      <c r="R93" s="122"/>
    </row>
    <row r="94" spans="2:18" s="8" customFormat="1" ht="19.5" customHeight="1">
      <c r="B94" s="120"/>
      <c r="C94" s="95"/>
      <c r="D94" s="121" t="s">
        <v>118</v>
      </c>
      <c r="E94" s="95"/>
      <c r="F94" s="95"/>
      <c r="G94" s="95"/>
      <c r="H94" s="95"/>
      <c r="I94" s="95"/>
      <c r="J94" s="95"/>
      <c r="K94" s="95"/>
      <c r="L94" s="95"/>
      <c r="M94" s="95"/>
      <c r="N94" s="197">
        <f>N137</f>
        <v>0</v>
      </c>
      <c r="O94" s="198"/>
      <c r="P94" s="198"/>
      <c r="Q94" s="198"/>
      <c r="R94" s="122"/>
    </row>
    <row r="95" spans="2:18" s="1" customFormat="1" ht="21.7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21" s="1" customFormat="1" ht="29.25" customHeight="1">
      <c r="B96" s="31"/>
      <c r="C96" s="115" t="s">
        <v>119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258">
        <v>0</v>
      </c>
      <c r="O96" s="195"/>
      <c r="P96" s="195"/>
      <c r="Q96" s="195"/>
      <c r="R96" s="33"/>
      <c r="T96" s="123"/>
      <c r="U96" s="124" t="s">
        <v>36</v>
      </c>
    </row>
    <row r="97" spans="2:18" s="1" customFormat="1" ht="18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18" s="1" customFormat="1" ht="29.25" customHeight="1">
      <c r="B98" s="31"/>
      <c r="C98" s="107" t="s">
        <v>100</v>
      </c>
      <c r="D98" s="108"/>
      <c r="E98" s="108"/>
      <c r="F98" s="108"/>
      <c r="G98" s="108"/>
      <c r="H98" s="108"/>
      <c r="I98" s="108"/>
      <c r="J98" s="108"/>
      <c r="K98" s="108"/>
      <c r="L98" s="196">
        <f>ROUND(SUM(N89+N96),2)</f>
        <v>0</v>
      </c>
      <c r="M98" s="259"/>
      <c r="N98" s="259"/>
      <c r="O98" s="259"/>
      <c r="P98" s="259"/>
      <c r="Q98" s="259"/>
      <c r="R98" s="33"/>
    </row>
    <row r="99" spans="2:18" s="1" customFormat="1" ht="6.75" customHeight="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7"/>
    </row>
    <row r="103" spans="2:18" s="1" customFormat="1" ht="6.7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4" spans="2:18" s="1" customFormat="1" ht="36.75" customHeight="1">
      <c r="B104" s="31"/>
      <c r="C104" s="221" t="s">
        <v>120</v>
      </c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33"/>
    </row>
    <row r="105" spans="2:18" s="1" customFormat="1" ht="6.7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18" s="1" customFormat="1" ht="30" customHeight="1">
      <c r="B106" s="31"/>
      <c r="C106" s="28" t="s">
        <v>13</v>
      </c>
      <c r="D106" s="32"/>
      <c r="E106" s="32"/>
      <c r="F106" s="242" t="str">
        <f>F6</f>
        <v>Prestavba 2. a 3. nadzemného podlažia domu služieb na 10 mestských nájomných bytov</v>
      </c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32"/>
      <c r="R106" s="33"/>
    </row>
    <row r="107" spans="2:18" ht="30" customHeight="1">
      <c r="B107" s="21"/>
      <c r="C107" s="28" t="s">
        <v>103</v>
      </c>
      <c r="D107" s="22"/>
      <c r="E107" s="22"/>
      <c r="F107" s="242" t="s">
        <v>104</v>
      </c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"/>
      <c r="R107" s="23"/>
    </row>
    <row r="108" spans="2:18" s="1" customFormat="1" ht="36.75" customHeight="1">
      <c r="B108" s="31"/>
      <c r="C108" s="65" t="s">
        <v>105</v>
      </c>
      <c r="D108" s="32"/>
      <c r="E108" s="32"/>
      <c r="F108" s="204" t="str">
        <f>F8</f>
        <v>02e - Oprava vonkajších spevnených plôch - odstavné plochy</v>
      </c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32"/>
      <c r="R108" s="33"/>
    </row>
    <row r="109" spans="2:18" s="1" customFormat="1" ht="6.7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8" customHeight="1">
      <c r="B110" s="31"/>
      <c r="C110" s="28" t="s">
        <v>17</v>
      </c>
      <c r="D110" s="32"/>
      <c r="E110" s="32"/>
      <c r="F110" s="26" t="str">
        <f>F10</f>
        <v>Dom služieb Dudince, 962 71 </v>
      </c>
      <c r="G110" s="32"/>
      <c r="H110" s="32"/>
      <c r="I110" s="32"/>
      <c r="J110" s="32"/>
      <c r="K110" s="28" t="s">
        <v>19</v>
      </c>
      <c r="L110" s="32"/>
      <c r="M110" s="253" t="str">
        <f>IF(O10="","",O10)</f>
        <v>25.1.2016</v>
      </c>
      <c r="N110" s="195"/>
      <c r="O110" s="195"/>
      <c r="P110" s="195"/>
      <c r="Q110" s="32"/>
      <c r="R110" s="33"/>
    </row>
    <row r="111" spans="2:18" s="1" customFormat="1" ht="6.7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18" s="1" customFormat="1" ht="12.75">
      <c r="B112" s="31"/>
      <c r="C112" s="28" t="s">
        <v>21</v>
      </c>
      <c r="D112" s="32"/>
      <c r="E112" s="32"/>
      <c r="F112" s="26" t="str">
        <f>E13</f>
        <v> </v>
      </c>
      <c r="G112" s="32"/>
      <c r="H112" s="32"/>
      <c r="I112" s="32"/>
      <c r="J112" s="32"/>
      <c r="K112" s="28" t="s">
        <v>26</v>
      </c>
      <c r="L112" s="32"/>
      <c r="M112" s="227" t="str">
        <f>E19</f>
        <v>atelier yesss s.r.o. </v>
      </c>
      <c r="N112" s="195"/>
      <c r="O112" s="195"/>
      <c r="P112" s="195"/>
      <c r="Q112" s="195"/>
      <c r="R112" s="33"/>
    </row>
    <row r="113" spans="2:18" s="1" customFormat="1" ht="14.25" customHeight="1">
      <c r="B113" s="31"/>
      <c r="C113" s="28" t="s">
        <v>25</v>
      </c>
      <c r="D113" s="32"/>
      <c r="E113" s="32"/>
      <c r="F113" s="26" t="str">
        <f>IF(E16="","",E16)</f>
        <v> </v>
      </c>
      <c r="G113" s="32"/>
      <c r="H113" s="32"/>
      <c r="I113" s="32"/>
      <c r="J113" s="32"/>
      <c r="K113" s="28" t="s">
        <v>30</v>
      </c>
      <c r="L113" s="32"/>
      <c r="M113" s="227" t="str">
        <f>E22</f>
        <v> </v>
      </c>
      <c r="N113" s="195"/>
      <c r="O113" s="195"/>
      <c r="P113" s="195"/>
      <c r="Q113" s="195"/>
      <c r="R113" s="33"/>
    </row>
    <row r="114" spans="2:18" s="1" customFormat="1" ht="9.7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27" s="9" customFormat="1" ht="29.25" customHeight="1">
      <c r="B115" s="125"/>
      <c r="C115" s="126" t="s">
        <v>121</v>
      </c>
      <c r="D115" s="127" t="s">
        <v>122</v>
      </c>
      <c r="E115" s="127" t="s">
        <v>54</v>
      </c>
      <c r="F115" s="254" t="s">
        <v>123</v>
      </c>
      <c r="G115" s="255"/>
      <c r="H115" s="255"/>
      <c r="I115" s="255"/>
      <c r="J115" s="127" t="s">
        <v>124</v>
      </c>
      <c r="K115" s="127" t="s">
        <v>125</v>
      </c>
      <c r="L115" s="256" t="s">
        <v>126</v>
      </c>
      <c r="M115" s="255"/>
      <c r="N115" s="254" t="s">
        <v>111</v>
      </c>
      <c r="O115" s="255"/>
      <c r="P115" s="255"/>
      <c r="Q115" s="257"/>
      <c r="R115" s="128"/>
      <c r="T115" s="73" t="s">
        <v>127</v>
      </c>
      <c r="U115" s="74" t="s">
        <v>36</v>
      </c>
      <c r="V115" s="74" t="s">
        <v>128</v>
      </c>
      <c r="W115" s="74" t="s">
        <v>129</v>
      </c>
      <c r="X115" s="74" t="s">
        <v>130</v>
      </c>
      <c r="Y115" s="74" t="s">
        <v>131</v>
      </c>
      <c r="Z115" s="74" t="s">
        <v>132</v>
      </c>
      <c r="AA115" s="75" t="s">
        <v>133</v>
      </c>
    </row>
    <row r="116" spans="2:63" s="1" customFormat="1" ht="29.25" customHeight="1">
      <c r="B116" s="31"/>
      <c r="C116" s="77" t="s">
        <v>107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231">
        <f>BK116</f>
        <v>0</v>
      </c>
      <c r="O116" s="232"/>
      <c r="P116" s="232"/>
      <c r="Q116" s="232"/>
      <c r="R116" s="33"/>
      <c r="T116" s="76"/>
      <c r="U116" s="47"/>
      <c r="V116" s="47"/>
      <c r="W116" s="129">
        <f>W117</f>
        <v>878.2985219999999</v>
      </c>
      <c r="X116" s="47"/>
      <c r="Y116" s="129">
        <f>Y117</f>
        <v>428.7941821400001</v>
      </c>
      <c r="Z116" s="47"/>
      <c r="AA116" s="130">
        <f>AA117</f>
        <v>105.84</v>
      </c>
      <c r="AT116" s="17" t="s">
        <v>71</v>
      </c>
      <c r="AU116" s="17" t="s">
        <v>113</v>
      </c>
      <c r="BK116" s="131">
        <f>BK117</f>
        <v>0</v>
      </c>
    </row>
    <row r="117" spans="2:63" s="10" customFormat="1" ht="36.75" customHeight="1">
      <c r="B117" s="132"/>
      <c r="C117" s="133"/>
      <c r="D117" s="134" t="s">
        <v>114</v>
      </c>
      <c r="E117" s="134"/>
      <c r="F117" s="134"/>
      <c r="G117" s="134"/>
      <c r="H117" s="134"/>
      <c r="I117" s="134"/>
      <c r="J117" s="134"/>
      <c r="K117" s="134"/>
      <c r="L117" s="134"/>
      <c r="M117" s="134"/>
      <c r="N117" s="233">
        <f>BK117</f>
        <v>0</v>
      </c>
      <c r="O117" s="234"/>
      <c r="P117" s="234"/>
      <c r="Q117" s="234"/>
      <c r="R117" s="135"/>
      <c r="T117" s="136"/>
      <c r="U117" s="133"/>
      <c r="V117" s="133"/>
      <c r="W117" s="137">
        <f>W118+W124+W132+W137</f>
        <v>878.2985219999999</v>
      </c>
      <c r="X117" s="133"/>
      <c r="Y117" s="137">
        <f>Y118+Y124+Y132+Y137</f>
        <v>428.7941821400001</v>
      </c>
      <c r="Z117" s="133"/>
      <c r="AA117" s="138">
        <f>AA118+AA124+AA132+AA137</f>
        <v>105.84</v>
      </c>
      <c r="AR117" s="139" t="s">
        <v>79</v>
      </c>
      <c r="AT117" s="140" t="s">
        <v>71</v>
      </c>
      <c r="AU117" s="140" t="s">
        <v>72</v>
      </c>
      <c r="AY117" s="139" t="s">
        <v>134</v>
      </c>
      <c r="BK117" s="141">
        <f>BK118+BK124+BK132+BK137</f>
        <v>0</v>
      </c>
    </row>
    <row r="118" spans="2:63" s="10" customFormat="1" ht="19.5" customHeight="1">
      <c r="B118" s="132"/>
      <c r="C118" s="133"/>
      <c r="D118" s="142" t="s">
        <v>115</v>
      </c>
      <c r="E118" s="142"/>
      <c r="F118" s="142"/>
      <c r="G118" s="142"/>
      <c r="H118" s="142"/>
      <c r="I118" s="142"/>
      <c r="J118" s="142"/>
      <c r="K118" s="142"/>
      <c r="L118" s="142"/>
      <c r="M118" s="142"/>
      <c r="N118" s="235">
        <f>BK118</f>
        <v>0</v>
      </c>
      <c r="O118" s="236"/>
      <c r="P118" s="236"/>
      <c r="Q118" s="236"/>
      <c r="R118" s="135"/>
      <c r="T118" s="136"/>
      <c r="U118" s="133"/>
      <c r="V118" s="133"/>
      <c r="W118" s="137">
        <f>SUM(W119:W123)</f>
        <v>67.536</v>
      </c>
      <c r="X118" s="133"/>
      <c r="Y118" s="137">
        <f>SUM(Y119:Y123)</f>
        <v>0</v>
      </c>
      <c r="Z118" s="133"/>
      <c r="AA118" s="138">
        <f>SUM(AA119:AA123)</f>
        <v>105.84</v>
      </c>
      <c r="AR118" s="139" t="s">
        <v>79</v>
      </c>
      <c r="AT118" s="140" t="s">
        <v>71</v>
      </c>
      <c r="AU118" s="140" t="s">
        <v>79</v>
      </c>
      <c r="AY118" s="139" t="s">
        <v>134</v>
      </c>
      <c r="BK118" s="141">
        <f>SUM(BK119:BK123)</f>
        <v>0</v>
      </c>
    </row>
    <row r="119" spans="2:65" s="1" customFormat="1" ht="31.5" customHeight="1">
      <c r="B119" s="143"/>
      <c r="C119" s="144" t="s">
        <v>79</v>
      </c>
      <c r="D119" s="144" t="s">
        <v>135</v>
      </c>
      <c r="E119" s="145" t="s">
        <v>136</v>
      </c>
      <c r="F119" s="239" t="s">
        <v>137</v>
      </c>
      <c r="G119" s="240"/>
      <c r="H119" s="240"/>
      <c r="I119" s="240"/>
      <c r="J119" s="146" t="s">
        <v>138</v>
      </c>
      <c r="K119" s="147">
        <v>252</v>
      </c>
      <c r="L119" s="241"/>
      <c r="M119" s="240"/>
      <c r="N119" s="241"/>
      <c r="O119" s="240"/>
      <c r="P119" s="240"/>
      <c r="Q119" s="240"/>
      <c r="R119" s="148"/>
      <c r="T119" s="149" t="s">
        <v>3</v>
      </c>
      <c r="U119" s="40" t="s">
        <v>39</v>
      </c>
      <c r="V119" s="150">
        <v>0.236</v>
      </c>
      <c r="W119" s="150">
        <f>V119*K119</f>
        <v>59.471999999999994</v>
      </c>
      <c r="X119" s="150">
        <v>0</v>
      </c>
      <c r="Y119" s="150">
        <f>X119*K119</f>
        <v>0</v>
      </c>
      <c r="Z119" s="150">
        <v>0.26</v>
      </c>
      <c r="AA119" s="151">
        <f>Z119*K119</f>
        <v>65.52</v>
      </c>
      <c r="AR119" s="17" t="s">
        <v>139</v>
      </c>
      <c r="AT119" s="17" t="s">
        <v>135</v>
      </c>
      <c r="AU119" s="17" t="s">
        <v>83</v>
      </c>
      <c r="AY119" s="17" t="s">
        <v>134</v>
      </c>
      <c r="BE119" s="152">
        <f>IF(U119="základná",N119,0)</f>
        <v>0</v>
      </c>
      <c r="BF119" s="152">
        <f>IF(U119="znížená",N119,0)</f>
        <v>0</v>
      </c>
      <c r="BG119" s="152">
        <f>IF(U119="zákl. prenesená",N119,0)</f>
        <v>0</v>
      </c>
      <c r="BH119" s="152">
        <f>IF(U119="zníž. prenesená",N119,0)</f>
        <v>0</v>
      </c>
      <c r="BI119" s="152">
        <f>IF(U119="nulová",N119,0)</f>
        <v>0</v>
      </c>
      <c r="BJ119" s="17" t="s">
        <v>83</v>
      </c>
      <c r="BK119" s="153">
        <f>ROUND(L119*K119,3)</f>
        <v>0</v>
      </c>
      <c r="BL119" s="17" t="s">
        <v>139</v>
      </c>
      <c r="BM119" s="17" t="s">
        <v>140</v>
      </c>
    </row>
    <row r="120" spans="2:51" s="11" customFormat="1" ht="22.5" customHeight="1">
      <c r="B120" s="154"/>
      <c r="C120" s="155"/>
      <c r="D120" s="155"/>
      <c r="E120" s="156" t="s">
        <v>3</v>
      </c>
      <c r="F120" s="244" t="s">
        <v>187</v>
      </c>
      <c r="G120" s="245"/>
      <c r="H120" s="245"/>
      <c r="I120" s="245"/>
      <c r="J120" s="155"/>
      <c r="K120" s="157" t="s">
        <v>3</v>
      </c>
      <c r="L120" s="155"/>
      <c r="M120" s="155"/>
      <c r="N120" s="155"/>
      <c r="O120" s="155"/>
      <c r="P120" s="155"/>
      <c r="Q120" s="155"/>
      <c r="R120" s="158"/>
      <c r="T120" s="159"/>
      <c r="U120" s="155"/>
      <c r="V120" s="155"/>
      <c r="W120" s="155"/>
      <c r="X120" s="155"/>
      <c r="Y120" s="155"/>
      <c r="Z120" s="155"/>
      <c r="AA120" s="160"/>
      <c r="AT120" s="161" t="s">
        <v>142</v>
      </c>
      <c r="AU120" s="161" t="s">
        <v>83</v>
      </c>
      <c r="AV120" s="11" t="s">
        <v>79</v>
      </c>
      <c r="AW120" s="11" t="s">
        <v>28</v>
      </c>
      <c r="AX120" s="11" t="s">
        <v>72</v>
      </c>
      <c r="AY120" s="161" t="s">
        <v>134</v>
      </c>
    </row>
    <row r="121" spans="2:51" s="12" customFormat="1" ht="22.5" customHeight="1">
      <c r="B121" s="162"/>
      <c r="C121" s="163"/>
      <c r="D121" s="163"/>
      <c r="E121" s="164" t="s">
        <v>3</v>
      </c>
      <c r="F121" s="246" t="s">
        <v>188</v>
      </c>
      <c r="G121" s="247"/>
      <c r="H121" s="247"/>
      <c r="I121" s="247"/>
      <c r="J121" s="163"/>
      <c r="K121" s="165">
        <v>252</v>
      </c>
      <c r="L121" s="163"/>
      <c r="M121" s="163"/>
      <c r="N121" s="163"/>
      <c r="O121" s="163"/>
      <c r="P121" s="163"/>
      <c r="Q121" s="163"/>
      <c r="R121" s="166"/>
      <c r="T121" s="167"/>
      <c r="U121" s="163"/>
      <c r="V121" s="163"/>
      <c r="W121" s="163"/>
      <c r="X121" s="163"/>
      <c r="Y121" s="163"/>
      <c r="Z121" s="163"/>
      <c r="AA121" s="168"/>
      <c r="AT121" s="169" t="s">
        <v>142</v>
      </c>
      <c r="AU121" s="169" t="s">
        <v>83</v>
      </c>
      <c r="AV121" s="12" t="s">
        <v>83</v>
      </c>
      <c r="AW121" s="12" t="s">
        <v>28</v>
      </c>
      <c r="AX121" s="12" t="s">
        <v>72</v>
      </c>
      <c r="AY121" s="169" t="s">
        <v>134</v>
      </c>
    </row>
    <row r="122" spans="2:51" s="13" customFormat="1" ht="22.5" customHeight="1">
      <c r="B122" s="170"/>
      <c r="C122" s="171"/>
      <c r="D122" s="171"/>
      <c r="E122" s="172" t="s">
        <v>3</v>
      </c>
      <c r="F122" s="248" t="s">
        <v>144</v>
      </c>
      <c r="G122" s="249"/>
      <c r="H122" s="249"/>
      <c r="I122" s="249"/>
      <c r="J122" s="171"/>
      <c r="K122" s="173">
        <v>252</v>
      </c>
      <c r="L122" s="171"/>
      <c r="M122" s="171"/>
      <c r="N122" s="171"/>
      <c r="O122" s="171"/>
      <c r="P122" s="171"/>
      <c r="Q122" s="171"/>
      <c r="R122" s="174"/>
      <c r="T122" s="175"/>
      <c r="U122" s="171"/>
      <c r="V122" s="171"/>
      <c r="W122" s="171"/>
      <c r="X122" s="171"/>
      <c r="Y122" s="171"/>
      <c r="Z122" s="171"/>
      <c r="AA122" s="176"/>
      <c r="AT122" s="177" t="s">
        <v>142</v>
      </c>
      <c r="AU122" s="177" t="s">
        <v>83</v>
      </c>
      <c r="AV122" s="13" t="s">
        <v>139</v>
      </c>
      <c r="AW122" s="13" t="s">
        <v>28</v>
      </c>
      <c r="AX122" s="13" t="s">
        <v>79</v>
      </c>
      <c r="AY122" s="177" t="s">
        <v>134</v>
      </c>
    </row>
    <row r="123" spans="2:65" s="1" customFormat="1" ht="31.5" customHeight="1">
      <c r="B123" s="143"/>
      <c r="C123" s="144" t="s">
        <v>83</v>
      </c>
      <c r="D123" s="144" t="s">
        <v>135</v>
      </c>
      <c r="E123" s="145" t="s">
        <v>145</v>
      </c>
      <c r="F123" s="239" t="s">
        <v>146</v>
      </c>
      <c r="G123" s="240"/>
      <c r="H123" s="240"/>
      <c r="I123" s="240"/>
      <c r="J123" s="146" t="s">
        <v>138</v>
      </c>
      <c r="K123" s="147">
        <v>252</v>
      </c>
      <c r="L123" s="241"/>
      <c r="M123" s="240"/>
      <c r="N123" s="241"/>
      <c r="O123" s="240"/>
      <c r="P123" s="240"/>
      <c r="Q123" s="240"/>
      <c r="R123" s="148"/>
      <c r="T123" s="149" t="s">
        <v>3</v>
      </c>
      <c r="U123" s="40" t="s">
        <v>39</v>
      </c>
      <c r="V123" s="150">
        <v>0.032</v>
      </c>
      <c r="W123" s="150">
        <f>V123*K123</f>
        <v>8.064</v>
      </c>
      <c r="X123" s="150">
        <v>0</v>
      </c>
      <c r="Y123" s="150">
        <f>X123*K123</f>
        <v>0</v>
      </c>
      <c r="Z123" s="150">
        <v>0.16</v>
      </c>
      <c r="AA123" s="151">
        <f>Z123*K123</f>
        <v>40.32</v>
      </c>
      <c r="AR123" s="17" t="s">
        <v>139</v>
      </c>
      <c r="AT123" s="17" t="s">
        <v>135</v>
      </c>
      <c r="AU123" s="17" t="s">
        <v>83</v>
      </c>
      <c r="AY123" s="17" t="s">
        <v>134</v>
      </c>
      <c r="BE123" s="152">
        <f>IF(U123="základná",N123,0)</f>
        <v>0</v>
      </c>
      <c r="BF123" s="152">
        <f>IF(U123="znížená",N123,0)</f>
        <v>0</v>
      </c>
      <c r="BG123" s="152">
        <f>IF(U123="zákl. prenesená",N123,0)</f>
        <v>0</v>
      </c>
      <c r="BH123" s="152">
        <f>IF(U123="zníž. prenesená",N123,0)</f>
        <v>0</v>
      </c>
      <c r="BI123" s="152">
        <f>IF(U123="nulová",N123,0)</f>
        <v>0</v>
      </c>
      <c r="BJ123" s="17" t="s">
        <v>83</v>
      </c>
      <c r="BK123" s="153">
        <f>ROUND(L123*K123,3)</f>
        <v>0</v>
      </c>
      <c r="BL123" s="17" t="s">
        <v>139</v>
      </c>
      <c r="BM123" s="17" t="s">
        <v>147</v>
      </c>
    </row>
    <row r="124" spans="2:63" s="10" customFormat="1" ht="29.25" customHeight="1">
      <c r="B124" s="132"/>
      <c r="C124" s="133"/>
      <c r="D124" s="142" t="s">
        <v>116</v>
      </c>
      <c r="E124" s="142"/>
      <c r="F124" s="142"/>
      <c r="G124" s="142"/>
      <c r="H124" s="142"/>
      <c r="I124" s="142"/>
      <c r="J124" s="142"/>
      <c r="K124" s="142"/>
      <c r="L124" s="142"/>
      <c r="M124" s="142"/>
      <c r="N124" s="237"/>
      <c r="O124" s="238"/>
      <c r="P124" s="238"/>
      <c r="Q124" s="238"/>
      <c r="R124" s="135"/>
      <c r="T124" s="136"/>
      <c r="U124" s="133"/>
      <c r="V124" s="133"/>
      <c r="W124" s="137">
        <f>SUM(W125:W131)</f>
        <v>572.28624</v>
      </c>
      <c r="X124" s="133"/>
      <c r="Y124" s="137">
        <f>SUM(Y125:Y131)</f>
        <v>428.7941821400001</v>
      </c>
      <c r="Z124" s="133"/>
      <c r="AA124" s="138">
        <f>SUM(AA125:AA131)</f>
        <v>0</v>
      </c>
      <c r="AR124" s="139" t="s">
        <v>79</v>
      </c>
      <c r="AT124" s="140" t="s">
        <v>71</v>
      </c>
      <c r="AU124" s="140" t="s">
        <v>79</v>
      </c>
      <c r="AY124" s="139" t="s">
        <v>134</v>
      </c>
      <c r="BK124" s="141">
        <f>SUM(BK125:BK131)</f>
        <v>0</v>
      </c>
    </row>
    <row r="125" spans="2:65" s="1" customFormat="1" ht="31.5" customHeight="1">
      <c r="B125" s="143"/>
      <c r="C125" s="144" t="s">
        <v>148</v>
      </c>
      <c r="D125" s="144" t="s">
        <v>135</v>
      </c>
      <c r="E125" s="145" t="s">
        <v>149</v>
      </c>
      <c r="F125" s="239" t="s">
        <v>150</v>
      </c>
      <c r="G125" s="240"/>
      <c r="H125" s="240"/>
      <c r="I125" s="240"/>
      <c r="J125" s="146" t="s">
        <v>138</v>
      </c>
      <c r="K125" s="147">
        <v>452</v>
      </c>
      <c r="L125" s="241"/>
      <c r="M125" s="240"/>
      <c r="N125" s="241"/>
      <c r="O125" s="240"/>
      <c r="P125" s="240"/>
      <c r="Q125" s="240"/>
      <c r="R125" s="148"/>
      <c r="T125" s="149" t="s">
        <v>3</v>
      </c>
      <c r="U125" s="40" t="s">
        <v>39</v>
      </c>
      <c r="V125" s="150">
        <v>0.02412</v>
      </c>
      <c r="W125" s="150">
        <f>V125*K125</f>
        <v>10.902239999999999</v>
      </c>
      <c r="X125" s="150">
        <v>0.33446</v>
      </c>
      <c r="Y125" s="150">
        <f>X125*K125</f>
        <v>151.17592</v>
      </c>
      <c r="Z125" s="150">
        <v>0</v>
      </c>
      <c r="AA125" s="151">
        <f>Z125*K125</f>
        <v>0</v>
      </c>
      <c r="AR125" s="17" t="s">
        <v>139</v>
      </c>
      <c r="AT125" s="17" t="s">
        <v>135</v>
      </c>
      <c r="AU125" s="17" t="s">
        <v>83</v>
      </c>
      <c r="AY125" s="17" t="s">
        <v>134</v>
      </c>
      <c r="BE125" s="152">
        <f>IF(U125="základná",N125,0)</f>
        <v>0</v>
      </c>
      <c r="BF125" s="152">
        <f>IF(U125="znížená",N125,0)</f>
        <v>0</v>
      </c>
      <c r="BG125" s="152">
        <f>IF(U125="zákl. prenesená",N125,0)</f>
        <v>0</v>
      </c>
      <c r="BH125" s="152">
        <f>IF(U125="zníž. prenesená",N125,0)</f>
        <v>0</v>
      </c>
      <c r="BI125" s="152">
        <f>IF(U125="nulová",N125,0)</f>
        <v>0</v>
      </c>
      <c r="BJ125" s="17" t="s">
        <v>83</v>
      </c>
      <c r="BK125" s="153">
        <f>ROUND(L125*K125,3)</f>
        <v>0</v>
      </c>
      <c r="BL125" s="17" t="s">
        <v>139</v>
      </c>
      <c r="BM125" s="17" t="s">
        <v>151</v>
      </c>
    </row>
    <row r="126" spans="2:65" s="1" customFormat="1" ht="22.5" customHeight="1">
      <c r="B126" s="143"/>
      <c r="C126" s="144" t="s">
        <v>139</v>
      </c>
      <c r="D126" s="144" t="s">
        <v>135</v>
      </c>
      <c r="E126" s="145" t="s">
        <v>152</v>
      </c>
      <c r="F126" s="239" t="s">
        <v>153</v>
      </c>
      <c r="G126" s="240"/>
      <c r="H126" s="240"/>
      <c r="I126" s="240"/>
      <c r="J126" s="146" t="s">
        <v>138</v>
      </c>
      <c r="K126" s="147">
        <v>452</v>
      </c>
      <c r="L126" s="241"/>
      <c r="M126" s="240"/>
      <c r="N126" s="241"/>
      <c r="O126" s="240"/>
      <c r="P126" s="240"/>
      <c r="Q126" s="240"/>
      <c r="R126" s="148"/>
      <c r="T126" s="149" t="s">
        <v>3</v>
      </c>
      <c r="U126" s="40" t="s">
        <v>39</v>
      </c>
      <c r="V126" s="150">
        <v>0.143</v>
      </c>
      <c r="W126" s="150">
        <f>V126*K126</f>
        <v>64.636</v>
      </c>
      <c r="X126" s="150">
        <v>0.318599695</v>
      </c>
      <c r="Y126" s="150">
        <f>X126*K126</f>
        <v>144.00706214000002</v>
      </c>
      <c r="Z126" s="150">
        <v>0</v>
      </c>
      <c r="AA126" s="151">
        <f>Z126*K126</f>
        <v>0</v>
      </c>
      <c r="AR126" s="17" t="s">
        <v>139</v>
      </c>
      <c r="AT126" s="17" t="s">
        <v>135</v>
      </c>
      <c r="AU126" s="17" t="s">
        <v>83</v>
      </c>
      <c r="AY126" s="17" t="s">
        <v>134</v>
      </c>
      <c r="BE126" s="152">
        <f>IF(U126="základná",N126,0)</f>
        <v>0</v>
      </c>
      <c r="BF126" s="152">
        <f>IF(U126="znížená",N126,0)</f>
        <v>0</v>
      </c>
      <c r="BG126" s="152">
        <f>IF(U126="zákl. prenesená",N126,0)</f>
        <v>0</v>
      </c>
      <c r="BH126" s="152">
        <f>IF(U126="zníž. prenesená",N126,0)</f>
        <v>0</v>
      </c>
      <c r="BI126" s="152">
        <f>IF(U126="nulová",N126,0)</f>
        <v>0</v>
      </c>
      <c r="BJ126" s="17" t="s">
        <v>83</v>
      </c>
      <c r="BK126" s="153">
        <f>ROUND(L126*K126,3)</f>
        <v>0</v>
      </c>
      <c r="BL126" s="17" t="s">
        <v>139</v>
      </c>
      <c r="BM126" s="17" t="s">
        <v>154</v>
      </c>
    </row>
    <row r="127" spans="2:65" s="1" customFormat="1" ht="31.5" customHeight="1">
      <c r="B127" s="143"/>
      <c r="C127" s="144" t="s">
        <v>155</v>
      </c>
      <c r="D127" s="144" t="s">
        <v>135</v>
      </c>
      <c r="E127" s="145" t="s">
        <v>156</v>
      </c>
      <c r="F127" s="239" t="s">
        <v>157</v>
      </c>
      <c r="G127" s="240"/>
      <c r="H127" s="240"/>
      <c r="I127" s="240"/>
      <c r="J127" s="146" t="s">
        <v>138</v>
      </c>
      <c r="K127" s="147">
        <v>452</v>
      </c>
      <c r="L127" s="241"/>
      <c r="M127" s="240"/>
      <c r="N127" s="241"/>
      <c r="O127" s="240"/>
      <c r="P127" s="240"/>
      <c r="Q127" s="240"/>
      <c r="R127" s="148"/>
      <c r="T127" s="149" t="s">
        <v>3</v>
      </c>
      <c r="U127" s="40" t="s">
        <v>39</v>
      </c>
      <c r="V127" s="150">
        <v>1.099</v>
      </c>
      <c r="W127" s="150">
        <f>V127*K127</f>
        <v>496.748</v>
      </c>
      <c r="X127" s="150">
        <v>0.112</v>
      </c>
      <c r="Y127" s="150">
        <f>X127*K127</f>
        <v>50.624</v>
      </c>
      <c r="Z127" s="150">
        <v>0</v>
      </c>
      <c r="AA127" s="151">
        <f>Z127*K127</f>
        <v>0</v>
      </c>
      <c r="AR127" s="17" t="s">
        <v>139</v>
      </c>
      <c r="AT127" s="17" t="s">
        <v>135</v>
      </c>
      <c r="AU127" s="17" t="s">
        <v>83</v>
      </c>
      <c r="AY127" s="17" t="s">
        <v>134</v>
      </c>
      <c r="BE127" s="152">
        <f>IF(U127="základná",N127,0)</f>
        <v>0</v>
      </c>
      <c r="BF127" s="152">
        <f>IF(U127="znížená",N127,0)</f>
        <v>0</v>
      </c>
      <c r="BG127" s="152">
        <f>IF(U127="zákl. prenesená",N127,0)</f>
        <v>0</v>
      </c>
      <c r="BH127" s="152">
        <f>IF(U127="zníž. prenesená",N127,0)</f>
        <v>0</v>
      </c>
      <c r="BI127" s="152">
        <f>IF(U127="nulová",N127,0)</f>
        <v>0</v>
      </c>
      <c r="BJ127" s="17" t="s">
        <v>83</v>
      </c>
      <c r="BK127" s="153">
        <f>ROUND(L127*K127,3)</f>
        <v>0</v>
      </c>
      <c r="BL127" s="17" t="s">
        <v>139</v>
      </c>
      <c r="BM127" s="17" t="s">
        <v>158</v>
      </c>
    </row>
    <row r="128" spans="2:51" s="11" customFormat="1" ht="22.5" customHeight="1">
      <c r="B128" s="154"/>
      <c r="C128" s="155"/>
      <c r="D128" s="155"/>
      <c r="E128" s="156" t="s">
        <v>3</v>
      </c>
      <c r="F128" s="244" t="s">
        <v>189</v>
      </c>
      <c r="G128" s="245"/>
      <c r="H128" s="245"/>
      <c r="I128" s="245"/>
      <c r="J128" s="155"/>
      <c r="K128" s="157" t="s">
        <v>3</v>
      </c>
      <c r="L128" s="155"/>
      <c r="M128" s="155"/>
      <c r="N128" s="155"/>
      <c r="O128" s="155"/>
      <c r="P128" s="155"/>
      <c r="Q128" s="155"/>
      <c r="R128" s="158"/>
      <c r="T128" s="159"/>
      <c r="U128" s="155"/>
      <c r="V128" s="155"/>
      <c r="W128" s="155"/>
      <c r="X128" s="155"/>
      <c r="Y128" s="155"/>
      <c r="Z128" s="155"/>
      <c r="AA128" s="160"/>
      <c r="AT128" s="161" t="s">
        <v>142</v>
      </c>
      <c r="AU128" s="161" t="s">
        <v>83</v>
      </c>
      <c r="AV128" s="11" t="s">
        <v>79</v>
      </c>
      <c r="AW128" s="11" t="s">
        <v>28</v>
      </c>
      <c r="AX128" s="11" t="s">
        <v>72</v>
      </c>
      <c r="AY128" s="161" t="s">
        <v>134</v>
      </c>
    </row>
    <row r="129" spans="2:51" s="12" customFormat="1" ht="22.5" customHeight="1">
      <c r="B129" s="162"/>
      <c r="C129" s="163"/>
      <c r="D129" s="163"/>
      <c r="E129" s="164" t="s">
        <v>3</v>
      </c>
      <c r="F129" s="246" t="s">
        <v>190</v>
      </c>
      <c r="G129" s="247"/>
      <c r="H129" s="247"/>
      <c r="I129" s="247"/>
      <c r="J129" s="163"/>
      <c r="K129" s="165">
        <v>452</v>
      </c>
      <c r="L129" s="163"/>
      <c r="M129" s="163"/>
      <c r="N129" s="163"/>
      <c r="O129" s="163"/>
      <c r="P129" s="163"/>
      <c r="Q129" s="163"/>
      <c r="R129" s="166"/>
      <c r="T129" s="167"/>
      <c r="U129" s="163"/>
      <c r="V129" s="163"/>
      <c r="W129" s="163"/>
      <c r="X129" s="163"/>
      <c r="Y129" s="163"/>
      <c r="Z129" s="163"/>
      <c r="AA129" s="168"/>
      <c r="AT129" s="169" t="s">
        <v>142</v>
      </c>
      <c r="AU129" s="169" t="s">
        <v>83</v>
      </c>
      <c r="AV129" s="12" t="s">
        <v>83</v>
      </c>
      <c r="AW129" s="12" t="s">
        <v>28</v>
      </c>
      <c r="AX129" s="12" t="s">
        <v>72</v>
      </c>
      <c r="AY129" s="169" t="s">
        <v>134</v>
      </c>
    </row>
    <row r="130" spans="2:51" s="13" customFormat="1" ht="22.5" customHeight="1">
      <c r="B130" s="170"/>
      <c r="C130" s="171"/>
      <c r="D130" s="171"/>
      <c r="E130" s="172" t="s">
        <v>3</v>
      </c>
      <c r="F130" s="248" t="s">
        <v>144</v>
      </c>
      <c r="G130" s="249"/>
      <c r="H130" s="249"/>
      <c r="I130" s="249"/>
      <c r="J130" s="171"/>
      <c r="K130" s="173">
        <v>452</v>
      </c>
      <c r="L130" s="171"/>
      <c r="M130" s="171"/>
      <c r="N130" s="171"/>
      <c r="O130" s="171"/>
      <c r="P130" s="171"/>
      <c r="Q130" s="171"/>
      <c r="R130" s="174"/>
      <c r="T130" s="175"/>
      <c r="U130" s="171"/>
      <c r="V130" s="171"/>
      <c r="W130" s="171"/>
      <c r="X130" s="171"/>
      <c r="Y130" s="171"/>
      <c r="Z130" s="171"/>
      <c r="AA130" s="176"/>
      <c r="AT130" s="177" t="s">
        <v>142</v>
      </c>
      <c r="AU130" s="177" t="s">
        <v>83</v>
      </c>
      <c r="AV130" s="13" t="s">
        <v>139</v>
      </c>
      <c r="AW130" s="13" t="s">
        <v>28</v>
      </c>
      <c r="AX130" s="13" t="s">
        <v>79</v>
      </c>
      <c r="AY130" s="177" t="s">
        <v>134</v>
      </c>
    </row>
    <row r="131" spans="2:65" s="1" customFormat="1" ht="22.5" customHeight="1">
      <c r="B131" s="143"/>
      <c r="C131" s="178" t="s">
        <v>161</v>
      </c>
      <c r="D131" s="178" t="s">
        <v>162</v>
      </c>
      <c r="E131" s="179" t="s">
        <v>163</v>
      </c>
      <c r="F131" s="250" t="s">
        <v>164</v>
      </c>
      <c r="G131" s="251"/>
      <c r="H131" s="251"/>
      <c r="I131" s="251"/>
      <c r="J131" s="180" t="s">
        <v>138</v>
      </c>
      <c r="K131" s="181">
        <v>461.04</v>
      </c>
      <c r="L131" s="252"/>
      <c r="M131" s="251"/>
      <c r="N131" s="252"/>
      <c r="O131" s="240"/>
      <c r="P131" s="240"/>
      <c r="Q131" s="240"/>
      <c r="R131" s="148"/>
      <c r="T131" s="149" t="s">
        <v>3</v>
      </c>
      <c r="U131" s="40" t="s">
        <v>39</v>
      </c>
      <c r="V131" s="150">
        <v>0</v>
      </c>
      <c r="W131" s="150">
        <f>V131*K131</f>
        <v>0</v>
      </c>
      <c r="X131" s="150">
        <v>0.18</v>
      </c>
      <c r="Y131" s="150">
        <f>X131*K131</f>
        <v>82.9872</v>
      </c>
      <c r="Z131" s="150">
        <v>0</v>
      </c>
      <c r="AA131" s="151">
        <f>Z131*K131</f>
        <v>0</v>
      </c>
      <c r="AR131" s="17" t="s">
        <v>165</v>
      </c>
      <c r="AT131" s="17" t="s">
        <v>162</v>
      </c>
      <c r="AU131" s="17" t="s">
        <v>83</v>
      </c>
      <c r="AY131" s="17" t="s">
        <v>134</v>
      </c>
      <c r="BE131" s="152">
        <f>IF(U131="základná",N131,0)</f>
        <v>0</v>
      </c>
      <c r="BF131" s="152">
        <f>IF(U131="znížená",N131,0)</f>
        <v>0</v>
      </c>
      <c r="BG131" s="152">
        <f>IF(U131="zákl. prenesená",N131,0)</f>
        <v>0</v>
      </c>
      <c r="BH131" s="152">
        <f>IF(U131="zníž. prenesená",N131,0)</f>
        <v>0</v>
      </c>
      <c r="BI131" s="152">
        <f>IF(U131="nulová",N131,0)</f>
        <v>0</v>
      </c>
      <c r="BJ131" s="17" t="s">
        <v>83</v>
      </c>
      <c r="BK131" s="153">
        <f>ROUND(L131*K131,3)</f>
        <v>0</v>
      </c>
      <c r="BL131" s="17" t="s">
        <v>139</v>
      </c>
      <c r="BM131" s="17" t="s">
        <v>166</v>
      </c>
    </row>
    <row r="132" spans="2:63" s="10" customFormat="1" ht="29.25" customHeight="1">
      <c r="B132" s="132"/>
      <c r="C132" s="133"/>
      <c r="D132" s="142" t="s">
        <v>117</v>
      </c>
      <c r="E132" s="142"/>
      <c r="F132" s="142"/>
      <c r="G132" s="142"/>
      <c r="H132" s="142"/>
      <c r="I132" s="142"/>
      <c r="J132" s="142"/>
      <c r="K132" s="142"/>
      <c r="L132" s="142"/>
      <c r="M132" s="142"/>
      <c r="N132" s="237"/>
      <c r="O132" s="238"/>
      <c r="P132" s="238"/>
      <c r="Q132" s="238"/>
      <c r="R132" s="135"/>
      <c r="T132" s="136"/>
      <c r="U132" s="133"/>
      <c r="V132" s="133"/>
      <c r="W132" s="137">
        <f>SUM(W133:W136)</f>
        <v>69.96024</v>
      </c>
      <c r="X132" s="133"/>
      <c r="Y132" s="137">
        <f>SUM(Y133:Y136)</f>
        <v>0</v>
      </c>
      <c r="Z132" s="133"/>
      <c r="AA132" s="138">
        <f>SUM(AA133:AA136)</f>
        <v>0</v>
      </c>
      <c r="AR132" s="139" t="s">
        <v>79</v>
      </c>
      <c r="AT132" s="140" t="s">
        <v>71</v>
      </c>
      <c r="AU132" s="140" t="s">
        <v>79</v>
      </c>
      <c r="AY132" s="139" t="s">
        <v>134</v>
      </c>
      <c r="BK132" s="141">
        <f>SUM(BK133:BK136)</f>
        <v>0</v>
      </c>
    </row>
    <row r="133" spans="2:65" s="1" customFormat="1" ht="22.5" customHeight="1">
      <c r="B133" s="143"/>
      <c r="C133" s="144" t="s">
        <v>167</v>
      </c>
      <c r="D133" s="144" t="s">
        <v>135</v>
      </c>
      <c r="E133" s="145" t="s">
        <v>168</v>
      </c>
      <c r="F133" s="239" t="s">
        <v>169</v>
      </c>
      <c r="G133" s="240"/>
      <c r="H133" s="240"/>
      <c r="I133" s="240"/>
      <c r="J133" s="146" t="s">
        <v>170</v>
      </c>
      <c r="K133" s="147">
        <v>105.84</v>
      </c>
      <c r="L133" s="241"/>
      <c r="M133" s="240"/>
      <c r="N133" s="241"/>
      <c r="O133" s="240"/>
      <c r="P133" s="240"/>
      <c r="Q133" s="240"/>
      <c r="R133" s="148"/>
      <c r="T133" s="149" t="s">
        <v>3</v>
      </c>
      <c r="U133" s="40" t="s">
        <v>39</v>
      </c>
      <c r="V133" s="150">
        <v>0.598</v>
      </c>
      <c r="W133" s="150">
        <f>V133*K133</f>
        <v>63.29232</v>
      </c>
      <c r="X133" s="150">
        <v>0</v>
      </c>
      <c r="Y133" s="150">
        <f>X133*K133</f>
        <v>0</v>
      </c>
      <c r="Z133" s="150">
        <v>0</v>
      </c>
      <c r="AA133" s="151">
        <f>Z133*K133</f>
        <v>0</v>
      </c>
      <c r="AR133" s="17" t="s">
        <v>139</v>
      </c>
      <c r="AT133" s="17" t="s">
        <v>135</v>
      </c>
      <c r="AU133" s="17" t="s">
        <v>83</v>
      </c>
      <c r="AY133" s="17" t="s">
        <v>134</v>
      </c>
      <c r="BE133" s="152">
        <f>IF(U133="základná",N133,0)</f>
        <v>0</v>
      </c>
      <c r="BF133" s="152">
        <f>IF(U133="znížená",N133,0)</f>
        <v>0</v>
      </c>
      <c r="BG133" s="152">
        <f>IF(U133="zákl. prenesená",N133,0)</f>
        <v>0</v>
      </c>
      <c r="BH133" s="152">
        <f>IF(U133="zníž. prenesená",N133,0)</f>
        <v>0</v>
      </c>
      <c r="BI133" s="152">
        <f>IF(U133="nulová",N133,0)</f>
        <v>0</v>
      </c>
      <c r="BJ133" s="17" t="s">
        <v>83</v>
      </c>
      <c r="BK133" s="153">
        <f>ROUND(L133*K133,3)</f>
        <v>0</v>
      </c>
      <c r="BL133" s="17" t="s">
        <v>139</v>
      </c>
      <c r="BM133" s="17" t="s">
        <v>171</v>
      </c>
    </row>
    <row r="134" spans="2:65" s="1" customFormat="1" ht="31.5" customHeight="1">
      <c r="B134" s="143"/>
      <c r="C134" s="144" t="s">
        <v>172</v>
      </c>
      <c r="D134" s="144" t="s">
        <v>135</v>
      </c>
      <c r="E134" s="145" t="s">
        <v>173</v>
      </c>
      <c r="F134" s="239" t="s">
        <v>174</v>
      </c>
      <c r="G134" s="240"/>
      <c r="H134" s="240"/>
      <c r="I134" s="240"/>
      <c r="J134" s="146" t="s">
        <v>170</v>
      </c>
      <c r="K134" s="147">
        <v>952.56</v>
      </c>
      <c r="L134" s="241"/>
      <c r="M134" s="240"/>
      <c r="N134" s="241"/>
      <c r="O134" s="240"/>
      <c r="P134" s="240"/>
      <c r="Q134" s="240"/>
      <c r="R134" s="148"/>
      <c r="T134" s="149" t="s">
        <v>3</v>
      </c>
      <c r="U134" s="40" t="s">
        <v>39</v>
      </c>
      <c r="V134" s="150">
        <v>0.007</v>
      </c>
      <c r="W134" s="150">
        <f>V134*K134</f>
        <v>6.66792</v>
      </c>
      <c r="X134" s="150">
        <v>0</v>
      </c>
      <c r="Y134" s="150">
        <f>X134*K134</f>
        <v>0</v>
      </c>
      <c r="Z134" s="150">
        <v>0</v>
      </c>
      <c r="AA134" s="151">
        <f>Z134*K134</f>
        <v>0</v>
      </c>
      <c r="AR134" s="17" t="s">
        <v>139</v>
      </c>
      <c r="AT134" s="17" t="s">
        <v>135</v>
      </c>
      <c r="AU134" s="17" t="s">
        <v>83</v>
      </c>
      <c r="AY134" s="17" t="s">
        <v>134</v>
      </c>
      <c r="BE134" s="152">
        <f>IF(U134="základná",N134,0)</f>
        <v>0</v>
      </c>
      <c r="BF134" s="152">
        <f>IF(U134="znížená",N134,0)</f>
        <v>0</v>
      </c>
      <c r="BG134" s="152">
        <f>IF(U134="zákl. prenesená",N134,0)</f>
        <v>0</v>
      </c>
      <c r="BH134" s="152">
        <f>IF(U134="zníž. prenesená",N134,0)</f>
        <v>0</v>
      </c>
      <c r="BI134" s="152">
        <f>IF(U134="nulová",N134,0)</f>
        <v>0</v>
      </c>
      <c r="BJ134" s="17" t="s">
        <v>83</v>
      </c>
      <c r="BK134" s="153">
        <f>ROUND(L134*K134,3)</f>
        <v>0</v>
      </c>
      <c r="BL134" s="17" t="s">
        <v>139</v>
      </c>
      <c r="BM134" s="17" t="s">
        <v>175</v>
      </c>
    </row>
    <row r="135" spans="2:47" s="1" customFormat="1" ht="30" customHeight="1">
      <c r="B135" s="31"/>
      <c r="C135" s="32"/>
      <c r="D135" s="32"/>
      <c r="E135" s="32"/>
      <c r="F135" s="243" t="s">
        <v>176</v>
      </c>
      <c r="G135" s="195"/>
      <c r="H135" s="195"/>
      <c r="I135" s="195"/>
      <c r="J135" s="32"/>
      <c r="K135" s="32"/>
      <c r="L135" s="32"/>
      <c r="M135" s="32"/>
      <c r="N135" s="32"/>
      <c r="O135" s="32"/>
      <c r="P135" s="32"/>
      <c r="Q135" s="32"/>
      <c r="R135" s="33"/>
      <c r="T135" s="70"/>
      <c r="U135" s="32"/>
      <c r="V135" s="32"/>
      <c r="W135" s="32"/>
      <c r="X135" s="32"/>
      <c r="Y135" s="32"/>
      <c r="Z135" s="32"/>
      <c r="AA135" s="71"/>
      <c r="AT135" s="17" t="s">
        <v>177</v>
      </c>
      <c r="AU135" s="17" t="s">
        <v>83</v>
      </c>
    </row>
    <row r="136" spans="2:65" s="1" customFormat="1" ht="31.5" customHeight="1">
      <c r="B136" s="143"/>
      <c r="C136" s="144" t="s">
        <v>178</v>
      </c>
      <c r="D136" s="144" t="s">
        <v>135</v>
      </c>
      <c r="E136" s="145" t="s">
        <v>179</v>
      </c>
      <c r="F136" s="239" t="s">
        <v>180</v>
      </c>
      <c r="G136" s="240"/>
      <c r="H136" s="240"/>
      <c r="I136" s="240"/>
      <c r="J136" s="146" t="s">
        <v>170</v>
      </c>
      <c r="K136" s="147">
        <v>105.84</v>
      </c>
      <c r="L136" s="241"/>
      <c r="M136" s="240"/>
      <c r="N136" s="241"/>
      <c r="O136" s="240"/>
      <c r="P136" s="240"/>
      <c r="Q136" s="240"/>
      <c r="R136" s="148"/>
      <c r="T136" s="149" t="s">
        <v>3</v>
      </c>
      <c r="U136" s="40" t="s">
        <v>39</v>
      </c>
      <c r="V136" s="150">
        <v>0</v>
      </c>
      <c r="W136" s="150">
        <f>V136*K136</f>
        <v>0</v>
      </c>
      <c r="X136" s="150">
        <v>0</v>
      </c>
      <c r="Y136" s="150">
        <f>X136*K136</f>
        <v>0</v>
      </c>
      <c r="Z136" s="150">
        <v>0</v>
      </c>
      <c r="AA136" s="151">
        <f>Z136*K136</f>
        <v>0</v>
      </c>
      <c r="AR136" s="17" t="s">
        <v>139</v>
      </c>
      <c r="AT136" s="17" t="s">
        <v>135</v>
      </c>
      <c r="AU136" s="17" t="s">
        <v>83</v>
      </c>
      <c r="AY136" s="17" t="s">
        <v>134</v>
      </c>
      <c r="BE136" s="152">
        <f>IF(U136="základná",N136,0)</f>
        <v>0</v>
      </c>
      <c r="BF136" s="152">
        <f>IF(U136="znížená",N136,0)</f>
        <v>0</v>
      </c>
      <c r="BG136" s="152">
        <f>IF(U136="zákl. prenesená",N136,0)</f>
        <v>0</v>
      </c>
      <c r="BH136" s="152">
        <f>IF(U136="zníž. prenesená",N136,0)</f>
        <v>0</v>
      </c>
      <c r="BI136" s="152">
        <f>IF(U136="nulová",N136,0)</f>
        <v>0</v>
      </c>
      <c r="BJ136" s="17" t="s">
        <v>83</v>
      </c>
      <c r="BK136" s="153">
        <f>ROUND(L136*K136,3)</f>
        <v>0</v>
      </c>
      <c r="BL136" s="17" t="s">
        <v>139</v>
      </c>
      <c r="BM136" s="17" t="s">
        <v>181</v>
      </c>
    </row>
    <row r="137" spans="2:63" s="10" customFormat="1" ht="29.25" customHeight="1">
      <c r="B137" s="132"/>
      <c r="C137" s="133"/>
      <c r="D137" s="142" t="s">
        <v>118</v>
      </c>
      <c r="E137" s="142"/>
      <c r="F137" s="142"/>
      <c r="G137" s="142"/>
      <c r="H137" s="142"/>
      <c r="I137" s="142"/>
      <c r="J137" s="142"/>
      <c r="K137" s="142"/>
      <c r="L137" s="142"/>
      <c r="M137" s="142"/>
      <c r="N137" s="237"/>
      <c r="O137" s="238"/>
      <c r="P137" s="238"/>
      <c r="Q137" s="238"/>
      <c r="R137" s="135"/>
      <c r="T137" s="136"/>
      <c r="U137" s="133"/>
      <c r="V137" s="133"/>
      <c r="W137" s="137">
        <f>W138</f>
        <v>168.516042</v>
      </c>
      <c r="X137" s="133"/>
      <c r="Y137" s="137">
        <f>Y138</f>
        <v>0</v>
      </c>
      <c r="Z137" s="133"/>
      <c r="AA137" s="138">
        <f>AA138</f>
        <v>0</v>
      </c>
      <c r="AR137" s="139" t="s">
        <v>79</v>
      </c>
      <c r="AT137" s="140" t="s">
        <v>71</v>
      </c>
      <c r="AU137" s="140" t="s">
        <v>79</v>
      </c>
      <c r="AY137" s="139" t="s">
        <v>134</v>
      </c>
      <c r="BK137" s="141">
        <f>BK138</f>
        <v>0</v>
      </c>
    </row>
    <row r="138" spans="2:65" s="1" customFormat="1" ht="31.5" customHeight="1">
      <c r="B138" s="143"/>
      <c r="C138" s="144" t="s">
        <v>182</v>
      </c>
      <c r="D138" s="144" t="s">
        <v>135</v>
      </c>
      <c r="E138" s="145" t="s">
        <v>183</v>
      </c>
      <c r="F138" s="239" t="s">
        <v>184</v>
      </c>
      <c r="G138" s="240"/>
      <c r="H138" s="240"/>
      <c r="I138" s="240"/>
      <c r="J138" s="146" t="s">
        <v>170</v>
      </c>
      <c r="K138" s="147">
        <v>428.794</v>
      </c>
      <c r="L138" s="241"/>
      <c r="M138" s="240"/>
      <c r="N138" s="241"/>
      <c r="O138" s="240"/>
      <c r="P138" s="240"/>
      <c r="Q138" s="240"/>
      <c r="R138" s="148"/>
      <c r="T138" s="149" t="s">
        <v>3</v>
      </c>
      <c r="U138" s="182" t="s">
        <v>39</v>
      </c>
      <c r="V138" s="183">
        <v>0.393</v>
      </c>
      <c r="W138" s="183">
        <f>V138*K138</f>
        <v>168.516042</v>
      </c>
      <c r="X138" s="183">
        <v>0</v>
      </c>
      <c r="Y138" s="183">
        <f>X138*K138</f>
        <v>0</v>
      </c>
      <c r="Z138" s="183">
        <v>0</v>
      </c>
      <c r="AA138" s="184">
        <f>Z138*K138</f>
        <v>0</v>
      </c>
      <c r="AR138" s="17" t="s">
        <v>139</v>
      </c>
      <c r="AT138" s="17" t="s">
        <v>135</v>
      </c>
      <c r="AU138" s="17" t="s">
        <v>83</v>
      </c>
      <c r="AY138" s="17" t="s">
        <v>134</v>
      </c>
      <c r="BE138" s="152">
        <f>IF(U138="základná",N138,0)</f>
        <v>0</v>
      </c>
      <c r="BF138" s="152">
        <f>IF(U138="znížená",N138,0)</f>
        <v>0</v>
      </c>
      <c r="BG138" s="152">
        <f>IF(U138="zákl. prenesená",N138,0)</f>
        <v>0</v>
      </c>
      <c r="BH138" s="152">
        <f>IF(U138="zníž. prenesená",N138,0)</f>
        <v>0</v>
      </c>
      <c r="BI138" s="152">
        <f>IF(U138="nulová",N138,0)</f>
        <v>0</v>
      </c>
      <c r="BJ138" s="17" t="s">
        <v>83</v>
      </c>
      <c r="BK138" s="153">
        <f>ROUND(L138*K138,3)</f>
        <v>0</v>
      </c>
      <c r="BL138" s="17" t="s">
        <v>139</v>
      </c>
      <c r="BM138" s="17" t="s">
        <v>185</v>
      </c>
    </row>
    <row r="139" spans="2:18" s="1" customFormat="1" ht="6.75" customHeight="1">
      <c r="B139" s="55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7"/>
    </row>
  </sheetData>
  <sheetProtection/>
  <mergeCells count="101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108:P108"/>
    <mergeCell ref="M110:P110"/>
    <mergeCell ref="M112:Q112"/>
    <mergeCell ref="M113:Q113"/>
    <mergeCell ref="F115:I115"/>
    <mergeCell ref="L115:M115"/>
    <mergeCell ref="N115:Q115"/>
    <mergeCell ref="F125:I125"/>
    <mergeCell ref="L125:M125"/>
    <mergeCell ref="N125:Q125"/>
    <mergeCell ref="F119:I119"/>
    <mergeCell ref="L119:M119"/>
    <mergeCell ref="N119:Q119"/>
    <mergeCell ref="F120:I120"/>
    <mergeCell ref="F121:I121"/>
    <mergeCell ref="F122:I122"/>
    <mergeCell ref="F126:I126"/>
    <mergeCell ref="L126:M126"/>
    <mergeCell ref="N126:Q126"/>
    <mergeCell ref="F127:I127"/>
    <mergeCell ref="L127:M127"/>
    <mergeCell ref="N127:Q127"/>
    <mergeCell ref="F128:I128"/>
    <mergeCell ref="F129:I129"/>
    <mergeCell ref="F130:I130"/>
    <mergeCell ref="F131:I131"/>
    <mergeCell ref="L131:M131"/>
    <mergeCell ref="N131:Q131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N132:Q132"/>
    <mergeCell ref="N137:Q137"/>
    <mergeCell ref="F135:I135"/>
    <mergeCell ref="F136:I136"/>
    <mergeCell ref="L136:M136"/>
    <mergeCell ref="N136:Q136"/>
    <mergeCell ref="H1:K1"/>
    <mergeCell ref="S2:AC2"/>
    <mergeCell ref="N116:Q116"/>
    <mergeCell ref="N117:Q117"/>
    <mergeCell ref="N118:Q118"/>
    <mergeCell ref="N124:Q124"/>
    <mergeCell ref="F123:I123"/>
    <mergeCell ref="L123:M123"/>
    <mergeCell ref="N123:Q123"/>
    <mergeCell ref="F107:P107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15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2"/>
  <sheetViews>
    <sheetView showGridLines="0" zoomScalePageLayoutView="0" workbookViewId="0" topLeftCell="A1">
      <pane ySplit="1" topLeftCell="A135" activePane="bottomLeft" state="frozen"/>
      <selection pane="topLeft" activeCell="A1" sqref="A1"/>
      <selection pane="bottomLeft" activeCell="L119" sqref="L119:Q152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1406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190"/>
      <c r="B1" s="187"/>
      <c r="C1" s="187"/>
      <c r="D1" s="188" t="s">
        <v>1</v>
      </c>
      <c r="E1" s="187"/>
      <c r="F1" s="189" t="s">
        <v>373</v>
      </c>
      <c r="G1" s="189"/>
      <c r="H1" s="230" t="s">
        <v>374</v>
      </c>
      <c r="I1" s="230"/>
      <c r="J1" s="230"/>
      <c r="K1" s="230"/>
      <c r="L1" s="189" t="s">
        <v>375</v>
      </c>
      <c r="M1" s="187"/>
      <c r="N1" s="187"/>
      <c r="O1" s="188" t="s">
        <v>101</v>
      </c>
      <c r="P1" s="187"/>
      <c r="Q1" s="187"/>
      <c r="R1" s="187"/>
      <c r="S1" s="189" t="s">
        <v>376</v>
      </c>
      <c r="T1" s="189"/>
      <c r="U1" s="190"/>
      <c r="V1" s="19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75" customHeight="1">
      <c r="C2" s="226" t="s">
        <v>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17" t="s">
        <v>90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72</v>
      </c>
    </row>
    <row r="4" spans="2:46" ht="36.75" customHeight="1">
      <c r="B4" s="21"/>
      <c r="C4" s="221" t="s">
        <v>102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3"/>
      <c r="T4" s="24" t="s">
        <v>10</v>
      </c>
      <c r="AT4" s="17" t="s">
        <v>4</v>
      </c>
    </row>
    <row r="5" spans="2:18" ht="6.7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4.75" customHeight="1">
      <c r="B6" s="21"/>
      <c r="C6" s="22"/>
      <c r="D6" s="28" t="s">
        <v>13</v>
      </c>
      <c r="E6" s="22"/>
      <c r="F6" s="242" t="str">
        <f>'Rekapitulácia stavby'!K6</f>
        <v>Prestavba 2. a 3. nadzemného podlažia domu služieb na 10 mestských nájomných bytov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"/>
      <c r="R6" s="23"/>
    </row>
    <row r="7" spans="2:18" ht="24.75" customHeight="1">
      <c r="B7" s="21"/>
      <c r="C7" s="22"/>
      <c r="D7" s="28" t="s">
        <v>103</v>
      </c>
      <c r="E7" s="22"/>
      <c r="F7" s="242" t="s">
        <v>104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"/>
      <c r="R7" s="23"/>
    </row>
    <row r="8" spans="2:18" s="1" customFormat="1" ht="32.25" customHeight="1">
      <c r="B8" s="31"/>
      <c r="C8" s="32"/>
      <c r="D8" s="27" t="s">
        <v>105</v>
      </c>
      <c r="E8" s="32"/>
      <c r="F8" s="228" t="s">
        <v>191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32"/>
      <c r="R8" s="33"/>
    </row>
    <row r="9" spans="2:18" s="1" customFormat="1" ht="14.25" customHeight="1">
      <c r="B9" s="31"/>
      <c r="C9" s="32"/>
      <c r="D9" s="28" t="s">
        <v>15</v>
      </c>
      <c r="E9" s="32"/>
      <c r="F9" s="26" t="s">
        <v>3</v>
      </c>
      <c r="G9" s="32"/>
      <c r="H9" s="32"/>
      <c r="I9" s="32"/>
      <c r="J9" s="32"/>
      <c r="K9" s="32"/>
      <c r="L9" s="32"/>
      <c r="M9" s="28" t="s">
        <v>16</v>
      </c>
      <c r="N9" s="32"/>
      <c r="O9" s="26" t="s">
        <v>3</v>
      </c>
      <c r="P9" s="32"/>
      <c r="Q9" s="32"/>
      <c r="R9" s="33"/>
    </row>
    <row r="10" spans="2:18" s="1" customFormat="1" ht="14.25" customHeight="1">
      <c r="B10" s="31"/>
      <c r="C10" s="32"/>
      <c r="D10" s="28" t="s">
        <v>17</v>
      </c>
      <c r="E10" s="32"/>
      <c r="F10" s="26" t="s">
        <v>192</v>
      </c>
      <c r="G10" s="32"/>
      <c r="H10" s="32"/>
      <c r="I10" s="32"/>
      <c r="J10" s="32"/>
      <c r="K10" s="32"/>
      <c r="L10" s="32"/>
      <c r="M10" s="28" t="s">
        <v>19</v>
      </c>
      <c r="N10" s="32"/>
      <c r="O10" s="253" t="str">
        <f>'Rekapitulácia stavby'!AN8</f>
        <v>25.1.2016</v>
      </c>
      <c r="P10" s="195"/>
      <c r="Q10" s="32"/>
      <c r="R10" s="33"/>
    </row>
    <row r="11" spans="2:18" s="1" customFormat="1" ht="10.5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25" customHeight="1">
      <c r="B12" s="31"/>
      <c r="C12" s="32"/>
      <c r="D12" s="28" t="s">
        <v>21</v>
      </c>
      <c r="E12" s="32"/>
      <c r="F12" s="32"/>
      <c r="G12" s="32"/>
      <c r="H12" s="32"/>
      <c r="I12" s="32"/>
      <c r="J12" s="32"/>
      <c r="K12" s="32"/>
      <c r="L12" s="32"/>
      <c r="M12" s="28" t="s">
        <v>22</v>
      </c>
      <c r="N12" s="32"/>
      <c r="O12" s="227" t="s">
        <v>3</v>
      </c>
      <c r="P12" s="195"/>
      <c r="Q12" s="32"/>
      <c r="R12" s="33"/>
    </row>
    <row r="13" spans="2:18" s="1" customFormat="1" ht="18" customHeight="1">
      <c r="B13" s="31"/>
      <c r="C13" s="32"/>
      <c r="D13" s="32"/>
      <c r="E13" s="26" t="s">
        <v>23</v>
      </c>
      <c r="F13" s="32"/>
      <c r="G13" s="32"/>
      <c r="H13" s="32"/>
      <c r="I13" s="32"/>
      <c r="J13" s="32"/>
      <c r="K13" s="32"/>
      <c r="L13" s="32"/>
      <c r="M13" s="28" t="s">
        <v>24</v>
      </c>
      <c r="N13" s="32"/>
      <c r="O13" s="227" t="s">
        <v>3</v>
      </c>
      <c r="P13" s="195"/>
      <c r="Q13" s="32"/>
      <c r="R13" s="33"/>
    </row>
    <row r="14" spans="2:18" s="1" customFormat="1" ht="6.7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25" customHeight="1">
      <c r="B15" s="31"/>
      <c r="C15" s="32"/>
      <c r="D15" s="28" t="s">
        <v>25</v>
      </c>
      <c r="E15" s="32"/>
      <c r="F15" s="32"/>
      <c r="G15" s="32"/>
      <c r="H15" s="32"/>
      <c r="I15" s="32"/>
      <c r="J15" s="32"/>
      <c r="K15" s="32"/>
      <c r="L15" s="32"/>
      <c r="M15" s="28" t="s">
        <v>22</v>
      </c>
      <c r="N15" s="32"/>
      <c r="O15" s="227" t="s">
        <v>3</v>
      </c>
      <c r="P15" s="195"/>
      <c r="Q15" s="32"/>
      <c r="R15" s="33"/>
    </row>
    <row r="16" spans="2:18" s="1" customFormat="1" ht="18" customHeight="1">
      <c r="B16" s="31"/>
      <c r="C16" s="32"/>
      <c r="D16" s="32"/>
      <c r="E16" s="26" t="s">
        <v>23</v>
      </c>
      <c r="F16" s="32"/>
      <c r="G16" s="32"/>
      <c r="H16" s="32"/>
      <c r="I16" s="32"/>
      <c r="J16" s="32"/>
      <c r="K16" s="32"/>
      <c r="L16" s="32"/>
      <c r="M16" s="28" t="s">
        <v>24</v>
      </c>
      <c r="N16" s="32"/>
      <c r="O16" s="227" t="s">
        <v>3</v>
      </c>
      <c r="P16" s="195"/>
      <c r="Q16" s="32"/>
      <c r="R16" s="33"/>
    </row>
    <row r="17" spans="2:18" s="1" customFormat="1" ht="6.7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25" customHeight="1">
      <c r="B18" s="31"/>
      <c r="C18" s="32"/>
      <c r="D18" s="28" t="s">
        <v>26</v>
      </c>
      <c r="E18" s="32"/>
      <c r="F18" s="32"/>
      <c r="G18" s="32"/>
      <c r="H18" s="32"/>
      <c r="I18" s="32"/>
      <c r="J18" s="32"/>
      <c r="K18" s="32"/>
      <c r="L18" s="32"/>
      <c r="M18" s="28" t="s">
        <v>22</v>
      </c>
      <c r="N18" s="32"/>
      <c r="O18" s="227" t="s">
        <v>3</v>
      </c>
      <c r="P18" s="195"/>
      <c r="Q18" s="32"/>
      <c r="R18" s="33"/>
    </row>
    <row r="19" spans="2:18" s="1" customFormat="1" ht="18" customHeight="1">
      <c r="B19" s="31"/>
      <c r="C19" s="32"/>
      <c r="D19" s="32"/>
      <c r="E19" s="26" t="s">
        <v>23</v>
      </c>
      <c r="F19" s="32"/>
      <c r="G19" s="32"/>
      <c r="H19" s="32"/>
      <c r="I19" s="32"/>
      <c r="J19" s="32"/>
      <c r="K19" s="32"/>
      <c r="L19" s="32"/>
      <c r="M19" s="28" t="s">
        <v>24</v>
      </c>
      <c r="N19" s="32"/>
      <c r="O19" s="227" t="s">
        <v>3</v>
      </c>
      <c r="P19" s="195"/>
      <c r="Q19" s="32"/>
      <c r="R19" s="33"/>
    </row>
    <row r="20" spans="2:18" s="1" customFormat="1" ht="6.7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25" customHeight="1">
      <c r="B21" s="31"/>
      <c r="C21" s="32"/>
      <c r="D21" s="28" t="s">
        <v>30</v>
      </c>
      <c r="E21" s="32"/>
      <c r="F21" s="32"/>
      <c r="G21" s="32"/>
      <c r="H21" s="32"/>
      <c r="I21" s="32"/>
      <c r="J21" s="32"/>
      <c r="K21" s="32"/>
      <c r="L21" s="32"/>
      <c r="M21" s="28" t="s">
        <v>22</v>
      </c>
      <c r="N21" s="32"/>
      <c r="O21" s="227" t="s">
        <v>3</v>
      </c>
      <c r="P21" s="195"/>
      <c r="Q21" s="32"/>
      <c r="R21" s="33"/>
    </row>
    <row r="22" spans="2:18" s="1" customFormat="1" ht="18" customHeight="1">
      <c r="B22" s="31"/>
      <c r="C22" s="32"/>
      <c r="D22" s="32"/>
      <c r="E22" s="26" t="s">
        <v>23</v>
      </c>
      <c r="F22" s="32"/>
      <c r="G22" s="32"/>
      <c r="H22" s="32"/>
      <c r="I22" s="32"/>
      <c r="J22" s="32"/>
      <c r="K22" s="32"/>
      <c r="L22" s="32"/>
      <c r="M22" s="28" t="s">
        <v>24</v>
      </c>
      <c r="N22" s="32"/>
      <c r="O22" s="227" t="s">
        <v>3</v>
      </c>
      <c r="P22" s="195"/>
      <c r="Q22" s="32"/>
      <c r="R22" s="33"/>
    </row>
    <row r="23" spans="2:18" s="1" customFormat="1" ht="6.7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25" customHeight="1">
      <c r="B24" s="31"/>
      <c r="C24" s="32"/>
      <c r="D24" s="28" t="s">
        <v>31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229" t="s">
        <v>3</v>
      </c>
      <c r="F25" s="195"/>
      <c r="G25" s="195"/>
      <c r="H25" s="195"/>
      <c r="I25" s="195"/>
      <c r="J25" s="195"/>
      <c r="K25" s="195"/>
      <c r="L25" s="195"/>
      <c r="M25" s="32"/>
      <c r="N25" s="32"/>
      <c r="O25" s="32"/>
      <c r="P25" s="32"/>
      <c r="Q25" s="32"/>
      <c r="R25" s="33"/>
    </row>
    <row r="26" spans="2:18" s="1" customFormat="1" ht="6.7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7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25" customHeight="1">
      <c r="B28" s="31"/>
      <c r="C28" s="32"/>
      <c r="D28" s="109" t="s">
        <v>107</v>
      </c>
      <c r="E28" s="32"/>
      <c r="F28" s="32"/>
      <c r="G28" s="32"/>
      <c r="H28" s="32"/>
      <c r="I28" s="32"/>
      <c r="J28" s="32"/>
      <c r="K28" s="32"/>
      <c r="L28" s="32"/>
      <c r="M28" s="222">
        <f>N89</f>
        <v>0</v>
      </c>
      <c r="N28" s="195"/>
      <c r="O28" s="195"/>
      <c r="P28" s="195"/>
      <c r="Q28" s="32"/>
      <c r="R28" s="33"/>
    </row>
    <row r="29" spans="2:18" s="1" customFormat="1" ht="14.25" customHeight="1">
      <c r="B29" s="31"/>
      <c r="C29" s="32"/>
      <c r="D29" s="30" t="s">
        <v>108</v>
      </c>
      <c r="E29" s="32"/>
      <c r="F29" s="32"/>
      <c r="G29" s="32"/>
      <c r="H29" s="32"/>
      <c r="I29" s="32"/>
      <c r="J29" s="32"/>
      <c r="K29" s="32"/>
      <c r="L29" s="32"/>
      <c r="M29" s="222">
        <f>N96</f>
        <v>0</v>
      </c>
      <c r="N29" s="195"/>
      <c r="O29" s="195"/>
      <c r="P29" s="195"/>
      <c r="Q29" s="32"/>
      <c r="R29" s="33"/>
    </row>
    <row r="30" spans="2:18" s="1" customFormat="1" ht="6.7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4.75" customHeight="1">
      <c r="B31" s="31"/>
      <c r="C31" s="32"/>
      <c r="D31" s="110" t="s">
        <v>35</v>
      </c>
      <c r="E31" s="32"/>
      <c r="F31" s="32"/>
      <c r="G31" s="32"/>
      <c r="H31" s="32"/>
      <c r="I31" s="32"/>
      <c r="J31" s="32"/>
      <c r="K31" s="32"/>
      <c r="L31" s="32"/>
      <c r="M31" s="265">
        <f>ROUND(M28+M29,2)</f>
        <v>0</v>
      </c>
      <c r="N31" s="195"/>
      <c r="O31" s="195"/>
      <c r="P31" s="195"/>
      <c r="Q31" s="32"/>
      <c r="R31" s="33"/>
    </row>
    <row r="32" spans="2:18" s="1" customFormat="1" ht="6.7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25" customHeight="1">
      <c r="B33" s="31"/>
      <c r="C33" s="32"/>
      <c r="D33" s="38" t="s">
        <v>36</v>
      </c>
      <c r="E33" s="38" t="s">
        <v>37</v>
      </c>
      <c r="F33" s="39">
        <v>0.2</v>
      </c>
      <c r="G33" s="111" t="s">
        <v>38</v>
      </c>
      <c r="H33" s="263">
        <f>ROUND((SUM(BE96:BE97)+SUM(BE116:BE151)),2)</f>
        <v>0</v>
      </c>
      <c r="I33" s="195"/>
      <c r="J33" s="195"/>
      <c r="K33" s="32"/>
      <c r="L33" s="32"/>
      <c r="M33" s="263">
        <f>ROUND(ROUND((SUM(BE96:BE97)+SUM(BE116:BE151)),2)*F33,2)</f>
        <v>0</v>
      </c>
      <c r="N33" s="195"/>
      <c r="O33" s="195"/>
      <c r="P33" s="195"/>
      <c r="Q33" s="32"/>
      <c r="R33" s="33"/>
    </row>
    <row r="34" spans="2:18" s="1" customFormat="1" ht="14.25" customHeight="1">
      <c r="B34" s="31"/>
      <c r="C34" s="32"/>
      <c r="D34" s="32"/>
      <c r="E34" s="38" t="s">
        <v>39</v>
      </c>
      <c r="F34" s="39">
        <v>0.2</v>
      </c>
      <c r="G34" s="111" t="s">
        <v>38</v>
      </c>
      <c r="H34" s="263">
        <f>ROUND((SUM(BF96:BF97)+SUM(BF116:BF151)),2)</f>
        <v>0</v>
      </c>
      <c r="I34" s="195"/>
      <c r="J34" s="195"/>
      <c r="K34" s="32"/>
      <c r="L34" s="32"/>
      <c r="M34" s="263">
        <f>ROUND(ROUND((SUM(BF96:BF97)+SUM(BF116:BF151)),2)*F34,2)</f>
        <v>0</v>
      </c>
      <c r="N34" s="195"/>
      <c r="O34" s="195"/>
      <c r="P34" s="195"/>
      <c r="Q34" s="32"/>
      <c r="R34" s="33"/>
    </row>
    <row r="35" spans="2:18" s="1" customFormat="1" ht="14.25" customHeight="1" hidden="1">
      <c r="B35" s="31"/>
      <c r="C35" s="32"/>
      <c r="D35" s="32"/>
      <c r="E35" s="38" t="s">
        <v>40</v>
      </c>
      <c r="F35" s="39">
        <v>0.2</v>
      </c>
      <c r="G35" s="111" t="s">
        <v>38</v>
      </c>
      <c r="H35" s="263">
        <f>ROUND((SUM(BG96:BG97)+SUM(BG116:BG151)),2)</f>
        <v>0</v>
      </c>
      <c r="I35" s="195"/>
      <c r="J35" s="195"/>
      <c r="K35" s="32"/>
      <c r="L35" s="32"/>
      <c r="M35" s="263">
        <v>0</v>
      </c>
      <c r="N35" s="195"/>
      <c r="O35" s="195"/>
      <c r="P35" s="195"/>
      <c r="Q35" s="32"/>
      <c r="R35" s="33"/>
    </row>
    <row r="36" spans="2:18" s="1" customFormat="1" ht="14.25" customHeight="1" hidden="1">
      <c r="B36" s="31"/>
      <c r="C36" s="32"/>
      <c r="D36" s="32"/>
      <c r="E36" s="38" t="s">
        <v>41</v>
      </c>
      <c r="F36" s="39">
        <v>0.2</v>
      </c>
      <c r="G36" s="111" t="s">
        <v>38</v>
      </c>
      <c r="H36" s="263">
        <f>ROUND((SUM(BH96:BH97)+SUM(BH116:BH151)),2)</f>
        <v>0</v>
      </c>
      <c r="I36" s="195"/>
      <c r="J36" s="195"/>
      <c r="K36" s="32"/>
      <c r="L36" s="32"/>
      <c r="M36" s="263">
        <v>0</v>
      </c>
      <c r="N36" s="195"/>
      <c r="O36" s="195"/>
      <c r="P36" s="195"/>
      <c r="Q36" s="32"/>
      <c r="R36" s="33"/>
    </row>
    <row r="37" spans="2:18" s="1" customFormat="1" ht="14.25" customHeight="1" hidden="1">
      <c r="B37" s="31"/>
      <c r="C37" s="32"/>
      <c r="D37" s="32"/>
      <c r="E37" s="38" t="s">
        <v>42</v>
      </c>
      <c r="F37" s="39">
        <v>0</v>
      </c>
      <c r="G37" s="111" t="s">
        <v>38</v>
      </c>
      <c r="H37" s="263">
        <f>ROUND((SUM(BI96:BI97)+SUM(BI116:BI151)),2)</f>
        <v>0</v>
      </c>
      <c r="I37" s="195"/>
      <c r="J37" s="195"/>
      <c r="K37" s="32"/>
      <c r="L37" s="32"/>
      <c r="M37" s="263">
        <v>0</v>
      </c>
      <c r="N37" s="195"/>
      <c r="O37" s="195"/>
      <c r="P37" s="195"/>
      <c r="Q37" s="32"/>
      <c r="R37" s="33"/>
    </row>
    <row r="38" spans="2:18" s="1" customFormat="1" ht="6.7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4.75" customHeight="1">
      <c r="B39" s="31"/>
      <c r="C39" s="108"/>
      <c r="D39" s="112" t="s">
        <v>43</v>
      </c>
      <c r="E39" s="72"/>
      <c r="F39" s="72"/>
      <c r="G39" s="113" t="s">
        <v>44</v>
      </c>
      <c r="H39" s="114" t="s">
        <v>45</v>
      </c>
      <c r="I39" s="72"/>
      <c r="J39" s="72"/>
      <c r="K39" s="72"/>
      <c r="L39" s="264">
        <f>SUM(M31:M37)</f>
        <v>0</v>
      </c>
      <c r="M39" s="211"/>
      <c r="N39" s="211"/>
      <c r="O39" s="211"/>
      <c r="P39" s="213"/>
      <c r="Q39" s="108"/>
      <c r="R39" s="33"/>
    </row>
    <row r="40" spans="2:18" s="1" customFormat="1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2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2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2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2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2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2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2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2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2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4.25">
      <c r="B50" s="31"/>
      <c r="C50" s="32"/>
      <c r="D50" s="46" t="s">
        <v>46</v>
      </c>
      <c r="E50" s="47"/>
      <c r="F50" s="47"/>
      <c r="G50" s="47"/>
      <c r="H50" s="48"/>
      <c r="I50" s="32"/>
      <c r="J50" s="46" t="s">
        <v>47</v>
      </c>
      <c r="K50" s="47"/>
      <c r="L50" s="47"/>
      <c r="M50" s="47"/>
      <c r="N50" s="47"/>
      <c r="O50" s="47"/>
      <c r="P50" s="48"/>
      <c r="Q50" s="32"/>
      <c r="R50" s="33"/>
    </row>
    <row r="51" spans="2:18" ht="12">
      <c r="B51" s="21"/>
      <c r="C51" s="22"/>
      <c r="D51" s="49"/>
      <c r="E51" s="22"/>
      <c r="F51" s="22"/>
      <c r="G51" s="22"/>
      <c r="H51" s="50"/>
      <c r="I51" s="22"/>
      <c r="J51" s="49"/>
      <c r="K51" s="22"/>
      <c r="L51" s="22"/>
      <c r="M51" s="22"/>
      <c r="N51" s="22"/>
      <c r="O51" s="22"/>
      <c r="P51" s="50"/>
      <c r="Q51" s="22"/>
      <c r="R51" s="23"/>
    </row>
    <row r="52" spans="2:18" ht="12">
      <c r="B52" s="21"/>
      <c r="C52" s="22"/>
      <c r="D52" s="49"/>
      <c r="E52" s="22"/>
      <c r="F52" s="22"/>
      <c r="G52" s="22"/>
      <c r="H52" s="50"/>
      <c r="I52" s="22"/>
      <c r="J52" s="49"/>
      <c r="K52" s="22"/>
      <c r="L52" s="22"/>
      <c r="M52" s="22"/>
      <c r="N52" s="22"/>
      <c r="O52" s="22"/>
      <c r="P52" s="50"/>
      <c r="Q52" s="22"/>
      <c r="R52" s="23"/>
    </row>
    <row r="53" spans="2:18" ht="12">
      <c r="B53" s="21"/>
      <c r="C53" s="22"/>
      <c r="D53" s="49"/>
      <c r="E53" s="22"/>
      <c r="F53" s="22"/>
      <c r="G53" s="22"/>
      <c r="H53" s="50"/>
      <c r="I53" s="22"/>
      <c r="J53" s="49"/>
      <c r="K53" s="22"/>
      <c r="L53" s="22"/>
      <c r="M53" s="22"/>
      <c r="N53" s="22"/>
      <c r="O53" s="22"/>
      <c r="P53" s="50"/>
      <c r="Q53" s="22"/>
      <c r="R53" s="23"/>
    </row>
    <row r="54" spans="2:18" ht="12">
      <c r="B54" s="21"/>
      <c r="C54" s="22"/>
      <c r="D54" s="49"/>
      <c r="E54" s="22"/>
      <c r="F54" s="22"/>
      <c r="G54" s="22"/>
      <c r="H54" s="50"/>
      <c r="I54" s="22"/>
      <c r="J54" s="49"/>
      <c r="K54" s="22"/>
      <c r="L54" s="22"/>
      <c r="M54" s="22"/>
      <c r="N54" s="22"/>
      <c r="O54" s="22"/>
      <c r="P54" s="50"/>
      <c r="Q54" s="22"/>
      <c r="R54" s="23"/>
    </row>
    <row r="55" spans="2:18" ht="12">
      <c r="B55" s="21"/>
      <c r="C55" s="22"/>
      <c r="D55" s="49"/>
      <c r="E55" s="22"/>
      <c r="F55" s="22"/>
      <c r="G55" s="22"/>
      <c r="H55" s="50"/>
      <c r="I55" s="22"/>
      <c r="J55" s="49"/>
      <c r="K55" s="22"/>
      <c r="L55" s="22"/>
      <c r="M55" s="22"/>
      <c r="N55" s="22"/>
      <c r="O55" s="22"/>
      <c r="P55" s="50"/>
      <c r="Q55" s="22"/>
      <c r="R55" s="23"/>
    </row>
    <row r="56" spans="2:18" ht="12">
      <c r="B56" s="21"/>
      <c r="C56" s="22"/>
      <c r="D56" s="49"/>
      <c r="E56" s="22"/>
      <c r="F56" s="22"/>
      <c r="G56" s="22"/>
      <c r="H56" s="50"/>
      <c r="I56" s="22"/>
      <c r="J56" s="49"/>
      <c r="K56" s="22"/>
      <c r="L56" s="22"/>
      <c r="M56" s="22"/>
      <c r="N56" s="22"/>
      <c r="O56" s="22"/>
      <c r="P56" s="50"/>
      <c r="Q56" s="22"/>
      <c r="R56" s="23"/>
    </row>
    <row r="57" spans="2:18" ht="12">
      <c r="B57" s="21"/>
      <c r="C57" s="22"/>
      <c r="D57" s="49"/>
      <c r="E57" s="22"/>
      <c r="F57" s="22"/>
      <c r="G57" s="22"/>
      <c r="H57" s="50"/>
      <c r="I57" s="22"/>
      <c r="J57" s="49"/>
      <c r="K57" s="22"/>
      <c r="L57" s="22"/>
      <c r="M57" s="22"/>
      <c r="N57" s="22"/>
      <c r="O57" s="22"/>
      <c r="P57" s="50"/>
      <c r="Q57" s="22"/>
      <c r="R57" s="23"/>
    </row>
    <row r="58" spans="2:18" ht="12">
      <c r="B58" s="21"/>
      <c r="C58" s="22"/>
      <c r="D58" s="49"/>
      <c r="E58" s="22"/>
      <c r="F58" s="22"/>
      <c r="G58" s="22"/>
      <c r="H58" s="50"/>
      <c r="I58" s="22"/>
      <c r="J58" s="49"/>
      <c r="K58" s="22"/>
      <c r="L58" s="22"/>
      <c r="M58" s="22"/>
      <c r="N58" s="22"/>
      <c r="O58" s="22"/>
      <c r="P58" s="50"/>
      <c r="Q58" s="22"/>
      <c r="R58" s="23"/>
    </row>
    <row r="59" spans="2:18" s="1" customFormat="1" ht="14.25">
      <c r="B59" s="31"/>
      <c r="C59" s="32"/>
      <c r="D59" s="51" t="s">
        <v>48</v>
      </c>
      <c r="E59" s="52"/>
      <c r="F59" s="52"/>
      <c r="G59" s="53" t="s">
        <v>49</v>
      </c>
      <c r="H59" s="54"/>
      <c r="I59" s="32"/>
      <c r="J59" s="51" t="s">
        <v>48</v>
      </c>
      <c r="K59" s="52"/>
      <c r="L59" s="52"/>
      <c r="M59" s="52"/>
      <c r="N59" s="53" t="s">
        <v>49</v>
      </c>
      <c r="O59" s="52"/>
      <c r="P59" s="54"/>
      <c r="Q59" s="32"/>
      <c r="R59" s="33"/>
    </row>
    <row r="60" spans="2:18" ht="12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4.25">
      <c r="B61" s="31"/>
      <c r="C61" s="32"/>
      <c r="D61" s="46" t="s">
        <v>50</v>
      </c>
      <c r="E61" s="47"/>
      <c r="F61" s="47"/>
      <c r="G61" s="47"/>
      <c r="H61" s="48"/>
      <c r="I61" s="32"/>
      <c r="J61" s="46" t="s">
        <v>51</v>
      </c>
      <c r="K61" s="47"/>
      <c r="L61" s="47"/>
      <c r="M61" s="47"/>
      <c r="N61" s="47"/>
      <c r="O61" s="47"/>
      <c r="P61" s="48"/>
      <c r="Q61" s="32"/>
      <c r="R61" s="33"/>
    </row>
    <row r="62" spans="2:18" ht="12">
      <c r="B62" s="21"/>
      <c r="C62" s="22"/>
      <c r="D62" s="49"/>
      <c r="E62" s="22"/>
      <c r="F62" s="22"/>
      <c r="G62" s="22"/>
      <c r="H62" s="50"/>
      <c r="I62" s="22"/>
      <c r="J62" s="49"/>
      <c r="K62" s="22"/>
      <c r="L62" s="22"/>
      <c r="M62" s="22"/>
      <c r="N62" s="22"/>
      <c r="O62" s="22"/>
      <c r="P62" s="50"/>
      <c r="Q62" s="22"/>
      <c r="R62" s="23"/>
    </row>
    <row r="63" spans="2:18" ht="12">
      <c r="B63" s="21"/>
      <c r="C63" s="22"/>
      <c r="D63" s="49"/>
      <c r="E63" s="22"/>
      <c r="F63" s="22"/>
      <c r="G63" s="22"/>
      <c r="H63" s="50"/>
      <c r="I63" s="22"/>
      <c r="J63" s="49"/>
      <c r="K63" s="22"/>
      <c r="L63" s="22"/>
      <c r="M63" s="22"/>
      <c r="N63" s="22"/>
      <c r="O63" s="22"/>
      <c r="P63" s="50"/>
      <c r="Q63" s="22"/>
      <c r="R63" s="23"/>
    </row>
    <row r="64" spans="2:18" ht="12">
      <c r="B64" s="21"/>
      <c r="C64" s="22"/>
      <c r="D64" s="49"/>
      <c r="E64" s="22"/>
      <c r="F64" s="22"/>
      <c r="G64" s="22"/>
      <c r="H64" s="50"/>
      <c r="I64" s="22"/>
      <c r="J64" s="49"/>
      <c r="K64" s="22"/>
      <c r="L64" s="22"/>
      <c r="M64" s="22"/>
      <c r="N64" s="22"/>
      <c r="O64" s="22"/>
      <c r="P64" s="50"/>
      <c r="Q64" s="22"/>
      <c r="R64" s="23"/>
    </row>
    <row r="65" spans="2:18" ht="12">
      <c r="B65" s="21"/>
      <c r="C65" s="22"/>
      <c r="D65" s="49"/>
      <c r="E65" s="22"/>
      <c r="F65" s="22"/>
      <c r="G65" s="22"/>
      <c r="H65" s="50"/>
      <c r="I65" s="22"/>
      <c r="J65" s="49"/>
      <c r="K65" s="22"/>
      <c r="L65" s="22"/>
      <c r="M65" s="22"/>
      <c r="N65" s="22"/>
      <c r="O65" s="22"/>
      <c r="P65" s="50"/>
      <c r="Q65" s="22"/>
      <c r="R65" s="23"/>
    </row>
    <row r="66" spans="2:18" ht="12">
      <c r="B66" s="21"/>
      <c r="C66" s="22"/>
      <c r="D66" s="49"/>
      <c r="E66" s="22"/>
      <c r="F66" s="22"/>
      <c r="G66" s="22"/>
      <c r="H66" s="50"/>
      <c r="I66" s="22"/>
      <c r="J66" s="49"/>
      <c r="K66" s="22"/>
      <c r="L66" s="22"/>
      <c r="M66" s="22"/>
      <c r="N66" s="22"/>
      <c r="O66" s="22"/>
      <c r="P66" s="50"/>
      <c r="Q66" s="22"/>
      <c r="R66" s="23"/>
    </row>
    <row r="67" spans="2:18" ht="12">
      <c r="B67" s="21"/>
      <c r="C67" s="22"/>
      <c r="D67" s="49"/>
      <c r="E67" s="22"/>
      <c r="F67" s="22"/>
      <c r="G67" s="22"/>
      <c r="H67" s="50"/>
      <c r="I67" s="22"/>
      <c r="J67" s="49"/>
      <c r="K67" s="22"/>
      <c r="L67" s="22"/>
      <c r="M67" s="22"/>
      <c r="N67" s="22"/>
      <c r="O67" s="22"/>
      <c r="P67" s="50"/>
      <c r="Q67" s="22"/>
      <c r="R67" s="23"/>
    </row>
    <row r="68" spans="2:18" ht="12">
      <c r="B68" s="21"/>
      <c r="C68" s="22"/>
      <c r="D68" s="49"/>
      <c r="E68" s="22"/>
      <c r="F68" s="22"/>
      <c r="G68" s="22"/>
      <c r="H68" s="50"/>
      <c r="I68" s="22"/>
      <c r="J68" s="49"/>
      <c r="K68" s="22"/>
      <c r="L68" s="22"/>
      <c r="M68" s="22"/>
      <c r="N68" s="22"/>
      <c r="O68" s="22"/>
      <c r="P68" s="50"/>
      <c r="Q68" s="22"/>
      <c r="R68" s="23"/>
    </row>
    <row r="69" spans="2:18" ht="12">
      <c r="B69" s="21"/>
      <c r="C69" s="22"/>
      <c r="D69" s="49"/>
      <c r="E69" s="22"/>
      <c r="F69" s="22"/>
      <c r="G69" s="22"/>
      <c r="H69" s="50"/>
      <c r="I69" s="22"/>
      <c r="J69" s="49"/>
      <c r="K69" s="22"/>
      <c r="L69" s="22"/>
      <c r="M69" s="22"/>
      <c r="N69" s="22"/>
      <c r="O69" s="22"/>
      <c r="P69" s="50"/>
      <c r="Q69" s="22"/>
      <c r="R69" s="23"/>
    </row>
    <row r="70" spans="2:18" s="1" customFormat="1" ht="14.25">
      <c r="B70" s="31"/>
      <c r="C70" s="32"/>
      <c r="D70" s="51" t="s">
        <v>48</v>
      </c>
      <c r="E70" s="52"/>
      <c r="F70" s="52"/>
      <c r="G70" s="53" t="s">
        <v>49</v>
      </c>
      <c r="H70" s="54"/>
      <c r="I70" s="32"/>
      <c r="J70" s="51" t="s">
        <v>48</v>
      </c>
      <c r="K70" s="52"/>
      <c r="L70" s="52"/>
      <c r="M70" s="52"/>
      <c r="N70" s="53" t="s">
        <v>49</v>
      </c>
      <c r="O70" s="52"/>
      <c r="P70" s="54"/>
      <c r="Q70" s="32"/>
      <c r="R70" s="33"/>
    </row>
    <row r="71" spans="2:18" s="1" customFormat="1" ht="14.2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75" customHeight="1">
      <c r="B76" s="31"/>
      <c r="C76" s="221" t="s">
        <v>109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3"/>
    </row>
    <row r="77" spans="2:18" s="1" customFormat="1" ht="6.7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13</v>
      </c>
      <c r="D78" s="32"/>
      <c r="E78" s="32"/>
      <c r="F78" s="242" t="str">
        <f>F6</f>
        <v>Prestavba 2. a 3. nadzemného podlažia domu služieb na 10 mestských nájomných bytov</v>
      </c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32"/>
      <c r="R78" s="33"/>
    </row>
    <row r="79" spans="2:18" ht="30" customHeight="1">
      <c r="B79" s="21"/>
      <c r="C79" s="28" t="s">
        <v>103</v>
      </c>
      <c r="D79" s="22"/>
      <c r="E79" s="22"/>
      <c r="F79" s="242" t="s">
        <v>104</v>
      </c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"/>
      <c r="R79" s="23"/>
    </row>
    <row r="80" spans="2:18" s="1" customFormat="1" ht="36.75" customHeight="1">
      <c r="B80" s="31"/>
      <c r="C80" s="65" t="s">
        <v>105</v>
      </c>
      <c r="D80" s="32"/>
      <c r="E80" s="32"/>
      <c r="F80" s="204" t="str">
        <f>F8</f>
        <v>ARkanal - Areálové rozvody kanalizácie</v>
      </c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32"/>
      <c r="R80" s="33"/>
    </row>
    <row r="81" spans="2:18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8" t="s">
        <v>17</v>
      </c>
      <c r="D82" s="32"/>
      <c r="E82" s="32"/>
      <c r="F82" s="26" t="str">
        <f>F10</f>
        <v>Dom služieb Dudince, 962 71 Dudince, p.č.: 171/1,2</v>
      </c>
      <c r="G82" s="32"/>
      <c r="H82" s="32"/>
      <c r="I82" s="32"/>
      <c r="J82" s="32"/>
      <c r="K82" s="28" t="s">
        <v>19</v>
      </c>
      <c r="L82" s="32"/>
      <c r="M82" s="253" t="str">
        <f>IF(O10="","",O10)</f>
        <v>25.1.2016</v>
      </c>
      <c r="N82" s="195"/>
      <c r="O82" s="195"/>
      <c r="P82" s="195"/>
      <c r="Q82" s="32"/>
      <c r="R82" s="33"/>
    </row>
    <row r="83" spans="2:18" s="1" customFormat="1" ht="6.7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2.75">
      <c r="B84" s="31"/>
      <c r="C84" s="28" t="s">
        <v>21</v>
      </c>
      <c r="D84" s="32"/>
      <c r="E84" s="32"/>
      <c r="F84" s="26" t="str">
        <f>E13</f>
        <v> </v>
      </c>
      <c r="G84" s="32"/>
      <c r="H84" s="32"/>
      <c r="I84" s="32"/>
      <c r="J84" s="32"/>
      <c r="K84" s="28" t="s">
        <v>26</v>
      </c>
      <c r="L84" s="32"/>
      <c r="M84" s="227" t="str">
        <f>E19</f>
        <v> </v>
      </c>
      <c r="N84" s="195"/>
      <c r="O84" s="195"/>
      <c r="P84" s="195"/>
      <c r="Q84" s="195"/>
      <c r="R84" s="33"/>
    </row>
    <row r="85" spans="2:18" s="1" customFormat="1" ht="14.25" customHeight="1">
      <c r="B85" s="31"/>
      <c r="C85" s="28" t="s">
        <v>25</v>
      </c>
      <c r="D85" s="32"/>
      <c r="E85" s="32"/>
      <c r="F85" s="26" t="str">
        <f>IF(E16="","",E16)</f>
        <v> </v>
      </c>
      <c r="G85" s="32"/>
      <c r="H85" s="32"/>
      <c r="I85" s="32"/>
      <c r="J85" s="32"/>
      <c r="K85" s="28" t="s">
        <v>30</v>
      </c>
      <c r="L85" s="32"/>
      <c r="M85" s="227" t="str">
        <f>E22</f>
        <v> </v>
      </c>
      <c r="N85" s="195"/>
      <c r="O85" s="195"/>
      <c r="P85" s="195"/>
      <c r="Q85" s="195"/>
      <c r="R85" s="33"/>
    </row>
    <row r="86" spans="2:18" s="1" customFormat="1" ht="9.7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60" t="s">
        <v>110</v>
      </c>
      <c r="D87" s="259"/>
      <c r="E87" s="259"/>
      <c r="F87" s="259"/>
      <c r="G87" s="259"/>
      <c r="H87" s="108"/>
      <c r="I87" s="108"/>
      <c r="J87" s="108"/>
      <c r="K87" s="108"/>
      <c r="L87" s="108"/>
      <c r="M87" s="108"/>
      <c r="N87" s="260" t="s">
        <v>111</v>
      </c>
      <c r="O87" s="195"/>
      <c r="P87" s="195"/>
      <c r="Q87" s="195"/>
      <c r="R87" s="33"/>
    </row>
    <row r="88" spans="2:18" s="1" customFormat="1" ht="9.7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15" t="s">
        <v>112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194">
        <f>N116</f>
        <v>0</v>
      </c>
      <c r="O89" s="195"/>
      <c r="P89" s="195"/>
      <c r="Q89" s="195"/>
      <c r="R89" s="33"/>
      <c r="AU89" s="17" t="s">
        <v>113</v>
      </c>
    </row>
    <row r="90" spans="2:18" s="7" customFormat="1" ht="24.75" customHeight="1">
      <c r="B90" s="116"/>
      <c r="C90" s="117"/>
      <c r="D90" s="118" t="s">
        <v>193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61">
        <f>N117</f>
        <v>0</v>
      </c>
      <c r="O90" s="262"/>
      <c r="P90" s="262"/>
      <c r="Q90" s="262"/>
      <c r="R90" s="119"/>
    </row>
    <row r="91" spans="2:18" s="8" customFormat="1" ht="19.5" customHeight="1">
      <c r="B91" s="120"/>
      <c r="C91" s="95"/>
      <c r="D91" s="121" t="s">
        <v>194</v>
      </c>
      <c r="E91" s="95"/>
      <c r="F91" s="95"/>
      <c r="G91" s="95"/>
      <c r="H91" s="95"/>
      <c r="I91" s="95"/>
      <c r="J91" s="95"/>
      <c r="K91" s="95"/>
      <c r="L91" s="95"/>
      <c r="M91" s="95"/>
      <c r="N91" s="197">
        <f>N118</f>
        <v>0</v>
      </c>
      <c r="O91" s="198"/>
      <c r="P91" s="198"/>
      <c r="Q91" s="198"/>
      <c r="R91" s="122"/>
    </row>
    <row r="92" spans="2:18" s="8" customFormat="1" ht="19.5" customHeight="1">
      <c r="B92" s="120"/>
      <c r="C92" s="95"/>
      <c r="D92" s="121" t="s">
        <v>195</v>
      </c>
      <c r="E92" s="95"/>
      <c r="F92" s="95"/>
      <c r="G92" s="95"/>
      <c r="H92" s="95"/>
      <c r="I92" s="95"/>
      <c r="J92" s="95"/>
      <c r="K92" s="95"/>
      <c r="L92" s="95"/>
      <c r="M92" s="95"/>
      <c r="N92" s="197">
        <f>N136</f>
        <v>0</v>
      </c>
      <c r="O92" s="198"/>
      <c r="P92" s="198"/>
      <c r="Q92" s="198"/>
      <c r="R92" s="122"/>
    </row>
    <row r="93" spans="2:18" s="8" customFormat="1" ht="19.5" customHeight="1">
      <c r="B93" s="120"/>
      <c r="C93" s="95"/>
      <c r="D93" s="121" t="s">
        <v>196</v>
      </c>
      <c r="E93" s="95"/>
      <c r="F93" s="95"/>
      <c r="G93" s="95"/>
      <c r="H93" s="95"/>
      <c r="I93" s="95"/>
      <c r="J93" s="95"/>
      <c r="K93" s="95"/>
      <c r="L93" s="95"/>
      <c r="M93" s="95"/>
      <c r="N93" s="197">
        <f>N138</f>
        <v>0</v>
      </c>
      <c r="O93" s="198"/>
      <c r="P93" s="198"/>
      <c r="Q93" s="198"/>
      <c r="R93" s="122"/>
    </row>
    <row r="94" spans="2:18" s="8" customFormat="1" ht="19.5" customHeight="1">
      <c r="B94" s="120"/>
      <c r="C94" s="95"/>
      <c r="D94" s="121" t="s">
        <v>197</v>
      </c>
      <c r="E94" s="95"/>
      <c r="F94" s="95"/>
      <c r="G94" s="95"/>
      <c r="H94" s="95"/>
      <c r="I94" s="95"/>
      <c r="J94" s="95"/>
      <c r="K94" s="95"/>
      <c r="L94" s="95"/>
      <c r="M94" s="95"/>
      <c r="N94" s="197">
        <f>N150</f>
        <v>0</v>
      </c>
      <c r="O94" s="198"/>
      <c r="P94" s="198"/>
      <c r="Q94" s="198"/>
      <c r="R94" s="122"/>
    </row>
    <row r="95" spans="2:18" s="1" customFormat="1" ht="21.7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21" s="1" customFormat="1" ht="29.25" customHeight="1">
      <c r="B96" s="31"/>
      <c r="C96" s="115" t="s">
        <v>119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258">
        <v>0</v>
      </c>
      <c r="O96" s="195"/>
      <c r="P96" s="195"/>
      <c r="Q96" s="195"/>
      <c r="R96" s="33"/>
      <c r="T96" s="123"/>
      <c r="U96" s="124" t="s">
        <v>36</v>
      </c>
    </row>
    <row r="97" spans="2:18" s="1" customFormat="1" ht="18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18" s="1" customFormat="1" ht="29.25" customHeight="1">
      <c r="B98" s="31"/>
      <c r="C98" s="107" t="s">
        <v>100</v>
      </c>
      <c r="D98" s="108"/>
      <c r="E98" s="108"/>
      <c r="F98" s="108"/>
      <c r="G98" s="108"/>
      <c r="H98" s="108"/>
      <c r="I98" s="108"/>
      <c r="J98" s="108"/>
      <c r="K98" s="108"/>
      <c r="L98" s="196">
        <f>ROUND(SUM(N89+N96),2)</f>
        <v>0</v>
      </c>
      <c r="M98" s="259"/>
      <c r="N98" s="259"/>
      <c r="O98" s="259"/>
      <c r="P98" s="259"/>
      <c r="Q98" s="259"/>
      <c r="R98" s="33"/>
    </row>
    <row r="99" spans="2:18" s="1" customFormat="1" ht="6.75" customHeight="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7"/>
    </row>
    <row r="103" spans="2:18" s="1" customFormat="1" ht="6.7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4" spans="2:18" s="1" customFormat="1" ht="36.75" customHeight="1">
      <c r="B104" s="31"/>
      <c r="C104" s="221" t="s">
        <v>120</v>
      </c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33"/>
    </row>
    <row r="105" spans="2:18" s="1" customFormat="1" ht="6.7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18" s="1" customFormat="1" ht="30" customHeight="1">
      <c r="B106" s="31"/>
      <c r="C106" s="28" t="s">
        <v>13</v>
      </c>
      <c r="D106" s="32"/>
      <c r="E106" s="32"/>
      <c r="F106" s="242" t="str">
        <f>F6</f>
        <v>Prestavba 2. a 3. nadzemného podlažia domu služieb na 10 mestských nájomných bytov</v>
      </c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32"/>
      <c r="R106" s="33"/>
    </row>
    <row r="107" spans="2:18" ht="30" customHeight="1">
      <c r="B107" s="21"/>
      <c r="C107" s="28" t="s">
        <v>103</v>
      </c>
      <c r="D107" s="22"/>
      <c r="E107" s="22"/>
      <c r="F107" s="242" t="s">
        <v>104</v>
      </c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"/>
      <c r="R107" s="23"/>
    </row>
    <row r="108" spans="2:18" s="1" customFormat="1" ht="36.75" customHeight="1">
      <c r="B108" s="31"/>
      <c r="C108" s="65" t="s">
        <v>105</v>
      </c>
      <c r="D108" s="32"/>
      <c r="E108" s="32"/>
      <c r="F108" s="204" t="str">
        <f>F8</f>
        <v>ARkanal - Areálové rozvody kanalizácie</v>
      </c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32"/>
      <c r="R108" s="33"/>
    </row>
    <row r="109" spans="2:18" s="1" customFormat="1" ht="6.7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8" customHeight="1">
      <c r="B110" s="31"/>
      <c r="C110" s="28" t="s">
        <v>17</v>
      </c>
      <c r="D110" s="32"/>
      <c r="E110" s="32"/>
      <c r="F110" s="26" t="str">
        <f>F10</f>
        <v>Dom služieb Dudince, 962 71 Dudince, p.č.: 171/1,2</v>
      </c>
      <c r="G110" s="32"/>
      <c r="H110" s="32"/>
      <c r="I110" s="32"/>
      <c r="J110" s="32"/>
      <c r="K110" s="28" t="s">
        <v>19</v>
      </c>
      <c r="L110" s="32"/>
      <c r="M110" s="253" t="str">
        <f>IF(O10="","",O10)</f>
        <v>25.1.2016</v>
      </c>
      <c r="N110" s="195"/>
      <c r="O110" s="195"/>
      <c r="P110" s="195"/>
      <c r="Q110" s="32"/>
      <c r="R110" s="33"/>
    </row>
    <row r="111" spans="2:18" s="1" customFormat="1" ht="6.7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18" s="1" customFormat="1" ht="12.75">
      <c r="B112" s="31"/>
      <c r="C112" s="28" t="s">
        <v>21</v>
      </c>
      <c r="D112" s="32"/>
      <c r="E112" s="32"/>
      <c r="F112" s="26" t="str">
        <f>E13</f>
        <v> </v>
      </c>
      <c r="G112" s="32"/>
      <c r="H112" s="32"/>
      <c r="I112" s="32"/>
      <c r="J112" s="32"/>
      <c r="K112" s="28" t="s">
        <v>26</v>
      </c>
      <c r="L112" s="32"/>
      <c r="M112" s="227" t="str">
        <f>E19</f>
        <v> </v>
      </c>
      <c r="N112" s="195"/>
      <c r="O112" s="195"/>
      <c r="P112" s="195"/>
      <c r="Q112" s="195"/>
      <c r="R112" s="33"/>
    </row>
    <row r="113" spans="2:18" s="1" customFormat="1" ht="14.25" customHeight="1">
      <c r="B113" s="31"/>
      <c r="C113" s="28" t="s">
        <v>25</v>
      </c>
      <c r="D113" s="32"/>
      <c r="E113" s="32"/>
      <c r="F113" s="26" t="str">
        <f>IF(E16="","",E16)</f>
        <v> </v>
      </c>
      <c r="G113" s="32"/>
      <c r="H113" s="32"/>
      <c r="I113" s="32"/>
      <c r="J113" s="32"/>
      <c r="K113" s="28" t="s">
        <v>30</v>
      </c>
      <c r="L113" s="32"/>
      <c r="M113" s="227" t="str">
        <f>E22</f>
        <v> </v>
      </c>
      <c r="N113" s="195"/>
      <c r="O113" s="195"/>
      <c r="P113" s="195"/>
      <c r="Q113" s="195"/>
      <c r="R113" s="33"/>
    </row>
    <row r="114" spans="2:18" s="1" customFormat="1" ht="9.7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27" s="9" customFormat="1" ht="29.25" customHeight="1">
      <c r="B115" s="125"/>
      <c r="C115" s="126" t="s">
        <v>121</v>
      </c>
      <c r="D115" s="127" t="s">
        <v>122</v>
      </c>
      <c r="E115" s="127" t="s">
        <v>54</v>
      </c>
      <c r="F115" s="254" t="s">
        <v>123</v>
      </c>
      <c r="G115" s="255"/>
      <c r="H115" s="255"/>
      <c r="I115" s="255"/>
      <c r="J115" s="127" t="s">
        <v>124</v>
      </c>
      <c r="K115" s="127" t="s">
        <v>125</v>
      </c>
      <c r="L115" s="256" t="s">
        <v>126</v>
      </c>
      <c r="M115" s="255"/>
      <c r="N115" s="254" t="s">
        <v>111</v>
      </c>
      <c r="O115" s="255"/>
      <c r="P115" s="255"/>
      <c r="Q115" s="257"/>
      <c r="R115" s="128"/>
      <c r="T115" s="73" t="s">
        <v>127</v>
      </c>
      <c r="U115" s="74" t="s">
        <v>36</v>
      </c>
      <c r="V115" s="74" t="s">
        <v>128</v>
      </c>
      <c r="W115" s="74" t="s">
        <v>129</v>
      </c>
      <c r="X115" s="74" t="s">
        <v>130</v>
      </c>
      <c r="Y115" s="74" t="s">
        <v>131</v>
      </c>
      <c r="Z115" s="74" t="s">
        <v>132</v>
      </c>
      <c r="AA115" s="75" t="s">
        <v>133</v>
      </c>
    </row>
    <row r="116" spans="2:63" s="1" customFormat="1" ht="29.25" customHeight="1">
      <c r="B116" s="31"/>
      <c r="C116" s="77" t="s">
        <v>107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231">
        <f>BK116</f>
        <v>0</v>
      </c>
      <c r="O116" s="232"/>
      <c r="P116" s="232"/>
      <c r="Q116" s="232"/>
      <c r="R116" s="33"/>
      <c r="T116" s="76"/>
      <c r="U116" s="47"/>
      <c r="V116" s="47"/>
      <c r="W116" s="129">
        <f>W117</f>
        <v>359.36565399999995</v>
      </c>
      <c r="X116" s="47"/>
      <c r="Y116" s="129">
        <f>Y117</f>
        <v>49.08931864</v>
      </c>
      <c r="Z116" s="47"/>
      <c r="AA116" s="130">
        <f>AA117</f>
        <v>0</v>
      </c>
      <c r="AT116" s="17" t="s">
        <v>71</v>
      </c>
      <c r="AU116" s="17" t="s">
        <v>113</v>
      </c>
      <c r="BK116" s="131">
        <f>BK117</f>
        <v>0</v>
      </c>
    </row>
    <row r="117" spans="2:63" s="10" customFormat="1" ht="36.75" customHeight="1">
      <c r="B117" s="132"/>
      <c r="C117" s="133"/>
      <c r="D117" s="134" t="s">
        <v>193</v>
      </c>
      <c r="E117" s="134"/>
      <c r="F117" s="134"/>
      <c r="G117" s="134"/>
      <c r="H117" s="134"/>
      <c r="I117" s="134"/>
      <c r="J117" s="134"/>
      <c r="K117" s="134"/>
      <c r="L117" s="134"/>
      <c r="M117" s="134"/>
      <c r="N117" s="233">
        <f>BK117</f>
        <v>0</v>
      </c>
      <c r="O117" s="234"/>
      <c r="P117" s="234"/>
      <c r="Q117" s="234"/>
      <c r="R117" s="135"/>
      <c r="T117" s="136"/>
      <c r="U117" s="133"/>
      <c r="V117" s="133"/>
      <c r="W117" s="137">
        <f>W118+W136+W138+W150</f>
        <v>359.36565399999995</v>
      </c>
      <c r="X117" s="133"/>
      <c r="Y117" s="137">
        <f>Y118+Y136+Y138+Y150</f>
        <v>49.08931864</v>
      </c>
      <c r="Z117" s="133"/>
      <c r="AA117" s="138">
        <f>AA118+AA136+AA138+AA150</f>
        <v>0</v>
      </c>
      <c r="AR117" s="139" t="s">
        <v>79</v>
      </c>
      <c r="AT117" s="140" t="s">
        <v>71</v>
      </c>
      <c r="AU117" s="140" t="s">
        <v>72</v>
      </c>
      <c r="AY117" s="139" t="s">
        <v>134</v>
      </c>
      <c r="BK117" s="141">
        <f>BK118+BK136+BK138+BK150</f>
        <v>0</v>
      </c>
    </row>
    <row r="118" spans="2:63" s="10" customFormat="1" ht="19.5" customHeight="1">
      <c r="B118" s="132"/>
      <c r="C118" s="133"/>
      <c r="D118" s="142" t="s">
        <v>194</v>
      </c>
      <c r="E118" s="142"/>
      <c r="F118" s="142"/>
      <c r="G118" s="142"/>
      <c r="H118" s="142"/>
      <c r="I118" s="142"/>
      <c r="J118" s="142"/>
      <c r="K118" s="142"/>
      <c r="L118" s="142"/>
      <c r="M118" s="142"/>
      <c r="N118" s="235">
        <f>BK118</f>
        <v>0</v>
      </c>
      <c r="O118" s="236"/>
      <c r="P118" s="236"/>
      <c r="Q118" s="236"/>
      <c r="R118" s="135"/>
      <c r="T118" s="136"/>
      <c r="U118" s="133"/>
      <c r="V118" s="133"/>
      <c r="W118" s="137">
        <f>SUM(W119:W135)</f>
        <v>200.27219999999997</v>
      </c>
      <c r="X118" s="133"/>
      <c r="Y118" s="137">
        <f>SUM(Y119:Y135)</f>
        <v>35.2143816</v>
      </c>
      <c r="Z118" s="133"/>
      <c r="AA118" s="138">
        <f>SUM(AA119:AA135)</f>
        <v>0</v>
      </c>
      <c r="AR118" s="139" t="s">
        <v>79</v>
      </c>
      <c r="AT118" s="140" t="s">
        <v>71</v>
      </c>
      <c r="AU118" s="140" t="s">
        <v>79</v>
      </c>
      <c r="AY118" s="139" t="s">
        <v>134</v>
      </c>
      <c r="BK118" s="141">
        <f>SUM(BK119:BK135)</f>
        <v>0</v>
      </c>
    </row>
    <row r="119" spans="2:65" s="1" customFormat="1" ht="22.5" customHeight="1">
      <c r="B119" s="143"/>
      <c r="C119" s="144" t="s">
        <v>79</v>
      </c>
      <c r="D119" s="144" t="s">
        <v>135</v>
      </c>
      <c r="E119" s="145" t="s">
        <v>198</v>
      </c>
      <c r="F119" s="239" t="s">
        <v>199</v>
      </c>
      <c r="G119" s="240"/>
      <c r="H119" s="240"/>
      <c r="I119" s="240"/>
      <c r="J119" s="146" t="s">
        <v>200</v>
      </c>
      <c r="K119" s="147">
        <v>0.6</v>
      </c>
      <c r="L119" s="241"/>
      <c r="M119" s="240"/>
      <c r="N119" s="241"/>
      <c r="O119" s="240"/>
      <c r="P119" s="240"/>
      <c r="Q119" s="240"/>
      <c r="R119" s="148"/>
      <c r="T119" s="149" t="s">
        <v>3</v>
      </c>
      <c r="U119" s="40" t="s">
        <v>39</v>
      </c>
      <c r="V119" s="150">
        <v>0</v>
      </c>
      <c r="W119" s="150">
        <f aca="true" t="shared" si="0" ref="W119:W135">V119*K119</f>
        <v>0</v>
      </c>
      <c r="X119" s="150">
        <v>0</v>
      </c>
      <c r="Y119" s="150">
        <f aca="true" t="shared" si="1" ref="Y119:Y135">X119*K119</f>
        <v>0</v>
      </c>
      <c r="Z119" s="150">
        <v>0</v>
      </c>
      <c r="AA119" s="151">
        <f aca="true" t="shared" si="2" ref="AA119:AA135">Z119*K119</f>
        <v>0</v>
      </c>
      <c r="AR119" s="17" t="s">
        <v>139</v>
      </c>
      <c r="AT119" s="17" t="s">
        <v>135</v>
      </c>
      <c r="AU119" s="17" t="s">
        <v>83</v>
      </c>
      <c r="AY119" s="17" t="s">
        <v>134</v>
      </c>
      <c r="BE119" s="152">
        <f aca="true" t="shared" si="3" ref="BE119:BE135">IF(U119="základná",N119,0)</f>
        <v>0</v>
      </c>
      <c r="BF119" s="152">
        <f aca="true" t="shared" si="4" ref="BF119:BF135">IF(U119="znížená",N119,0)</f>
        <v>0</v>
      </c>
      <c r="BG119" s="152">
        <f aca="true" t="shared" si="5" ref="BG119:BG135">IF(U119="zákl. prenesená",N119,0)</f>
        <v>0</v>
      </c>
      <c r="BH119" s="152">
        <f aca="true" t="shared" si="6" ref="BH119:BH135">IF(U119="zníž. prenesená",N119,0)</f>
        <v>0</v>
      </c>
      <c r="BI119" s="152">
        <f aca="true" t="shared" si="7" ref="BI119:BI135">IF(U119="nulová",N119,0)</f>
        <v>0</v>
      </c>
      <c r="BJ119" s="17" t="s">
        <v>83</v>
      </c>
      <c r="BK119" s="153">
        <f aca="true" t="shared" si="8" ref="BK119:BK135">ROUND(L119*K119,3)</f>
        <v>0</v>
      </c>
      <c r="BL119" s="17" t="s">
        <v>139</v>
      </c>
      <c r="BM119" s="17" t="s">
        <v>201</v>
      </c>
    </row>
    <row r="120" spans="2:65" s="1" customFormat="1" ht="22.5" customHeight="1">
      <c r="B120" s="143"/>
      <c r="C120" s="144" t="s">
        <v>83</v>
      </c>
      <c r="D120" s="144" t="s">
        <v>135</v>
      </c>
      <c r="E120" s="145" t="s">
        <v>202</v>
      </c>
      <c r="F120" s="239" t="s">
        <v>203</v>
      </c>
      <c r="G120" s="240"/>
      <c r="H120" s="240"/>
      <c r="I120" s="240"/>
      <c r="J120" s="146" t="s">
        <v>204</v>
      </c>
      <c r="K120" s="147">
        <v>1.8</v>
      </c>
      <c r="L120" s="241"/>
      <c r="M120" s="240"/>
      <c r="N120" s="241"/>
      <c r="O120" s="240"/>
      <c r="P120" s="240"/>
      <c r="Q120" s="240"/>
      <c r="R120" s="148"/>
      <c r="T120" s="149" t="s">
        <v>3</v>
      </c>
      <c r="U120" s="40" t="s">
        <v>39</v>
      </c>
      <c r="V120" s="150">
        <v>2.806</v>
      </c>
      <c r="W120" s="150">
        <f t="shared" si="0"/>
        <v>5.050800000000001</v>
      </c>
      <c r="X120" s="150">
        <v>0</v>
      </c>
      <c r="Y120" s="150">
        <f t="shared" si="1"/>
        <v>0</v>
      </c>
      <c r="Z120" s="150">
        <v>0</v>
      </c>
      <c r="AA120" s="151">
        <f t="shared" si="2"/>
        <v>0</v>
      </c>
      <c r="AR120" s="17" t="s">
        <v>139</v>
      </c>
      <c r="AT120" s="17" t="s">
        <v>135</v>
      </c>
      <c r="AU120" s="17" t="s">
        <v>83</v>
      </c>
      <c r="AY120" s="17" t="s">
        <v>134</v>
      </c>
      <c r="BE120" s="152">
        <f t="shared" si="3"/>
        <v>0</v>
      </c>
      <c r="BF120" s="152">
        <f t="shared" si="4"/>
        <v>0</v>
      </c>
      <c r="BG120" s="152">
        <f t="shared" si="5"/>
        <v>0</v>
      </c>
      <c r="BH120" s="152">
        <f t="shared" si="6"/>
        <v>0</v>
      </c>
      <c r="BI120" s="152">
        <f t="shared" si="7"/>
        <v>0</v>
      </c>
      <c r="BJ120" s="17" t="s">
        <v>83</v>
      </c>
      <c r="BK120" s="153">
        <f t="shared" si="8"/>
        <v>0</v>
      </c>
      <c r="BL120" s="17" t="s">
        <v>139</v>
      </c>
      <c r="BM120" s="17" t="s">
        <v>205</v>
      </c>
    </row>
    <row r="121" spans="2:65" s="1" customFormat="1" ht="31.5" customHeight="1">
      <c r="B121" s="143"/>
      <c r="C121" s="144" t="s">
        <v>148</v>
      </c>
      <c r="D121" s="144" t="s">
        <v>135</v>
      </c>
      <c r="E121" s="145" t="s">
        <v>206</v>
      </c>
      <c r="F121" s="239" t="s">
        <v>207</v>
      </c>
      <c r="G121" s="240"/>
      <c r="H121" s="240"/>
      <c r="I121" s="240"/>
      <c r="J121" s="146" t="s">
        <v>204</v>
      </c>
      <c r="K121" s="147">
        <v>1.8</v>
      </c>
      <c r="L121" s="241"/>
      <c r="M121" s="240"/>
      <c r="N121" s="241"/>
      <c r="O121" s="240"/>
      <c r="P121" s="240"/>
      <c r="Q121" s="240"/>
      <c r="R121" s="148"/>
      <c r="T121" s="149" t="s">
        <v>3</v>
      </c>
      <c r="U121" s="40" t="s">
        <v>39</v>
      </c>
      <c r="V121" s="150">
        <v>0.102</v>
      </c>
      <c r="W121" s="150">
        <f t="shared" si="0"/>
        <v>0.18359999999999999</v>
      </c>
      <c r="X121" s="150">
        <v>0</v>
      </c>
      <c r="Y121" s="150">
        <f t="shared" si="1"/>
        <v>0</v>
      </c>
      <c r="Z121" s="150">
        <v>0</v>
      </c>
      <c r="AA121" s="151">
        <f t="shared" si="2"/>
        <v>0</v>
      </c>
      <c r="AR121" s="17" t="s">
        <v>139</v>
      </c>
      <c r="AT121" s="17" t="s">
        <v>135</v>
      </c>
      <c r="AU121" s="17" t="s">
        <v>83</v>
      </c>
      <c r="AY121" s="17" t="s">
        <v>134</v>
      </c>
      <c r="BE121" s="152">
        <f t="shared" si="3"/>
        <v>0</v>
      </c>
      <c r="BF121" s="152">
        <f t="shared" si="4"/>
        <v>0</v>
      </c>
      <c r="BG121" s="152">
        <f t="shared" si="5"/>
        <v>0</v>
      </c>
      <c r="BH121" s="152">
        <f t="shared" si="6"/>
        <v>0</v>
      </c>
      <c r="BI121" s="152">
        <f t="shared" si="7"/>
        <v>0</v>
      </c>
      <c r="BJ121" s="17" t="s">
        <v>83</v>
      </c>
      <c r="BK121" s="153">
        <f t="shared" si="8"/>
        <v>0</v>
      </c>
      <c r="BL121" s="17" t="s">
        <v>139</v>
      </c>
      <c r="BM121" s="17" t="s">
        <v>208</v>
      </c>
    </row>
    <row r="122" spans="2:65" s="1" customFormat="1" ht="22.5" customHeight="1">
      <c r="B122" s="143"/>
      <c r="C122" s="144" t="s">
        <v>139</v>
      </c>
      <c r="D122" s="144" t="s">
        <v>135</v>
      </c>
      <c r="E122" s="145" t="s">
        <v>209</v>
      </c>
      <c r="F122" s="239" t="s">
        <v>210</v>
      </c>
      <c r="G122" s="240"/>
      <c r="H122" s="240"/>
      <c r="I122" s="240"/>
      <c r="J122" s="146" t="s">
        <v>204</v>
      </c>
      <c r="K122" s="147">
        <v>46.8</v>
      </c>
      <c r="L122" s="241"/>
      <c r="M122" s="240"/>
      <c r="N122" s="241"/>
      <c r="O122" s="240"/>
      <c r="P122" s="240"/>
      <c r="Q122" s="240"/>
      <c r="R122" s="148"/>
      <c r="T122" s="149" t="s">
        <v>3</v>
      </c>
      <c r="U122" s="40" t="s">
        <v>39</v>
      </c>
      <c r="V122" s="150">
        <v>1.509</v>
      </c>
      <c r="W122" s="150">
        <f t="shared" si="0"/>
        <v>70.62119999999999</v>
      </c>
      <c r="X122" s="150">
        <v>0</v>
      </c>
      <c r="Y122" s="150">
        <f t="shared" si="1"/>
        <v>0</v>
      </c>
      <c r="Z122" s="150">
        <v>0</v>
      </c>
      <c r="AA122" s="151">
        <f t="shared" si="2"/>
        <v>0</v>
      </c>
      <c r="AR122" s="17" t="s">
        <v>139</v>
      </c>
      <c r="AT122" s="17" t="s">
        <v>135</v>
      </c>
      <c r="AU122" s="17" t="s">
        <v>83</v>
      </c>
      <c r="AY122" s="17" t="s">
        <v>134</v>
      </c>
      <c r="BE122" s="152">
        <f t="shared" si="3"/>
        <v>0</v>
      </c>
      <c r="BF122" s="152">
        <f t="shared" si="4"/>
        <v>0</v>
      </c>
      <c r="BG122" s="152">
        <f t="shared" si="5"/>
        <v>0</v>
      </c>
      <c r="BH122" s="152">
        <f t="shared" si="6"/>
        <v>0</v>
      </c>
      <c r="BI122" s="152">
        <f t="shared" si="7"/>
        <v>0</v>
      </c>
      <c r="BJ122" s="17" t="s">
        <v>83</v>
      </c>
      <c r="BK122" s="153">
        <f t="shared" si="8"/>
        <v>0</v>
      </c>
      <c r="BL122" s="17" t="s">
        <v>139</v>
      </c>
      <c r="BM122" s="17" t="s">
        <v>211</v>
      </c>
    </row>
    <row r="123" spans="2:65" s="1" customFormat="1" ht="44.25" customHeight="1">
      <c r="B123" s="143"/>
      <c r="C123" s="144" t="s">
        <v>155</v>
      </c>
      <c r="D123" s="144" t="s">
        <v>135</v>
      </c>
      <c r="E123" s="145" t="s">
        <v>212</v>
      </c>
      <c r="F123" s="239" t="s">
        <v>213</v>
      </c>
      <c r="G123" s="240"/>
      <c r="H123" s="240"/>
      <c r="I123" s="240"/>
      <c r="J123" s="146" t="s">
        <v>204</v>
      </c>
      <c r="K123" s="147">
        <v>46.8</v>
      </c>
      <c r="L123" s="241"/>
      <c r="M123" s="240"/>
      <c r="N123" s="241"/>
      <c r="O123" s="240"/>
      <c r="P123" s="240"/>
      <c r="Q123" s="240"/>
      <c r="R123" s="148"/>
      <c r="T123" s="149" t="s">
        <v>3</v>
      </c>
      <c r="U123" s="40" t="s">
        <v>39</v>
      </c>
      <c r="V123" s="150">
        <v>0.08</v>
      </c>
      <c r="W123" s="150">
        <f t="shared" si="0"/>
        <v>3.7439999999999998</v>
      </c>
      <c r="X123" s="150">
        <v>0</v>
      </c>
      <c r="Y123" s="150">
        <f t="shared" si="1"/>
        <v>0</v>
      </c>
      <c r="Z123" s="150">
        <v>0</v>
      </c>
      <c r="AA123" s="151">
        <f t="shared" si="2"/>
        <v>0</v>
      </c>
      <c r="AR123" s="17" t="s">
        <v>139</v>
      </c>
      <c r="AT123" s="17" t="s">
        <v>135</v>
      </c>
      <c r="AU123" s="17" t="s">
        <v>83</v>
      </c>
      <c r="AY123" s="17" t="s">
        <v>134</v>
      </c>
      <c r="BE123" s="152">
        <f t="shared" si="3"/>
        <v>0</v>
      </c>
      <c r="BF123" s="152">
        <f t="shared" si="4"/>
        <v>0</v>
      </c>
      <c r="BG123" s="152">
        <f t="shared" si="5"/>
        <v>0</v>
      </c>
      <c r="BH123" s="152">
        <f t="shared" si="6"/>
        <v>0</v>
      </c>
      <c r="BI123" s="152">
        <f t="shared" si="7"/>
        <v>0</v>
      </c>
      <c r="BJ123" s="17" t="s">
        <v>83</v>
      </c>
      <c r="BK123" s="153">
        <f t="shared" si="8"/>
        <v>0</v>
      </c>
      <c r="BL123" s="17" t="s">
        <v>139</v>
      </c>
      <c r="BM123" s="17" t="s">
        <v>214</v>
      </c>
    </row>
    <row r="124" spans="2:65" s="1" customFormat="1" ht="31.5" customHeight="1">
      <c r="B124" s="143"/>
      <c r="C124" s="144" t="s">
        <v>161</v>
      </c>
      <c r="D124" s="144" t="s">
        <v>135</v>
      </c>
      <c r="E124" s="145" t="s">
        <v>215</v>
      </c>
      <c r="F124" s="239" t="s">
        <v>216</v>
      </c>
      <c r="G124" s="240"/>
      <c r="H124" s="240"/>
      <c r="I124" s="240"/>
      <c r="J124" s="146" t="s">
        <v>138</v>
      </c>
      <c r="K124" s="147">
        <v>100.8</v>
      </c>
      <c r="L124" s="241"/>
      <c r="M124" s="240"/>
      <c r="N124" s="241"/>
      <c r="O124" s="240"/>
      <c r="P124" s="240"/>
      <c r="Q124" s="240"/>
      <c r="R124" s="148"/>
      <c r="T124" s="149" t="s">
        <v>3</v>
      </c>
      <c r="U124" s="40" t="s">
        <v>39</v>
      </c>
      <c r="V124" s="150">
        <v>0.249</v>
      </c>
      <c r="W124" s="150">
        <f t="shared" si="0"/>
        <v>25.0992</v>
      </c>
      <c r="X124" s="150">
        <v>0.028197</v>
      </c>
      <c r="Y124" s="150">
        <f t="shared" si="1"/>
        <v>2.8422576</v>
      </c>
      <c r="Z124" s="150">
        <v>0</v>
      </c>
      <c r="AA124" s="151">
        <f t="shared" si="2"/>
        <v>0</v>
      </c>
      <c r="AR124" s="17" t="s">
        <v>139</v>
      </c>
      <c r="AT124" s="17" t="s">
        <v>135</v>
      </c>
      <c r="AU124" s="17" t="s">
        <v>83</v>
      </c>
      <c r="AY124" s="17" t="s">
        <v>134</v>
      </c>
      <c r="BE124" s="152">
        <f t="shared" si="3"/>
        <v>0</v>
      </c>
      <c r="BF124" s="152">
        <f t="shared" si="4"/>
        <v>0</v>
      </c>
      <c r="BG124" s="152">
        <f t="shared" si="5"/>
        <v>0</v>
      </c>
      <c r="BH124" s="152">
        <f t="shared" si="6"/>
        <v>0</v>
      </c>
      <c r="BI124" s="152">
        <f t="shared" si="7"/>
        <v>0</v>
      </c>
      <c r="BJ124" s="17" t="s">
        <v>83</v>
      </c>
      <c r="BK124" s="153">
        <f t="shared" si="8"/>
        <v>0</v>
      </c>
      <c r="BL124" s="17" t="s">
        <v>139</v>
      </c>
      <c r="BM124" s="17" t="s">
        <v>217</v>
      </c>
    </row>
    <row r="125" spans="2:65" s="1" customFormat="1" ht="31.5" customHeight="1">
      <c r="B125" s="143"/>
      <c r="C125" s="144" t="s">
        <v>218</v>
      </c>
      <c r="D125" s="144" t="s">
        <v>135</v>
      </c>
      <c r="E125" s="145" t="s">
        <v>219</v>
      </c>
      <c r="F125" s="239" t="s">
        <v>220</v>
      </c>
      <c r="G125" s="240"/>
      <c r="H125" s="240"/>
      <c r="I125" s="240"/>
      <c r="J125" s="146" t="s">
        <v>138</v>
      </c>
      <c r="K125" s="147">
        <v>100.8</v>
      </c>
      <c r="L125" s="241"/>
      <c r="M125" s="240"/>
      <c r="N125" s="241"/>
      <c r="O125" s="240"/>
      <c r="P125" s="240"/>
      <c r="Q125" s="240"/>
      <c r="R125" s="148"/>
      <c r="T125" s="149" t="s">
        <v>3</v>
      </c>
      <c r="U125" s="40" t="s">
        <v>39</v>
      </c>
      <c r="V125" s="150">
        <v>0.188</v>
      </c>
      <c r="W125" s="150">
        <f t="shared" si="0"/>
        <v>18.9504</v>
      </c>
      <c r="X125" s="150">
        <v>0</v>
      </c>
      <c r="Y125" s="150">
        <f t="shared" si="1"/>
        <v>0</v>
      </c>
      <c r="Z125" s="150">
        <v>0</v>
      </c>
      <c r="AA125" s="151">
        <f t="shared" si="2"/>
        <v>0</v>
      </c>
      <c r="AR125" s="17" t="s">
        <v>139</v>
      </c>
      <c r="AT125" s="17" t="s">
        <v>135</v>
      </c>
      <c r="AU125" s="17" t="s">
        <v>83</v>
      </c>
      <c r="AY125" s="17" t="s">
        <v>134</v>
      </c>
      <c r="BE125" s="152">
        <f t="shared" si="3"/>
        <v>0</v>
      </c>
      <c r="BF125" s="152">
        <f t="shared" si="4"/>
        <v>0</v>
      </c>
      <c r="BG125" s="152">
        <f t="shared" si="5"/>
        <v>0</v>
      </c>
      <c r="BH125" s="152">
        <f t="shared" si="6"/>
        <v>0</v>
      </c>
      <c r="BI125" s="152">
        <f t="shared" si="7"/>
        <v>0</v>
      </c>
      <c r="BJ125" s="17" t="s">
        <v>83</v>
      </c>
      <c r="BK125" s="153">
        <f t="shared" si="8"/>
        <v>0</v>
      </c>
      <c r="BL125" s="17" t="s">
        <v>139</v>
      </c>
      <c r="BM125" s="17" t="s">
        <v>221</v>
      </c>
    </row>
    <row r="126" spans="2:65" s="1" customFormat="1" ht="31.5" customHeight="1">
      <c r="B126" s="143"/>
      <c r="C126" s="144" t="s">
        <v>165</v>
      </c>
      <c r="D126" s="144" t="s">
        <v>135</v>
      </c>
      <c r="E126" s="145" t="s">
        <v>222</v>
      </c>
      <c r="F126" s="239" t="s">
        <v>223</v>
      </c>
      <c r="G126" s="240"/>
      <c r="H126" s="240"/>
      <c r="I126" s="240"/>
      <c r="J126" s="146" t="s">
        <v>138</v>
      </c>
      <c r="K126" s="147">
        <v>10.8</v>
      </c>
      <c r="L126" s="241"/>
      <c r="M126" s="240"/>
      <c r="N126" s="241"/>
      <c r="O126" s="240"/>
      <c r="P126" s="240"/>
      <c r="Q126" s="240"/>
      <c r="R126" s="148"/>
      <c r="T126" s="149" t="s">
        <v>3</v>
      </c>
      <c r="U126" s="40" t="s">
        <v>39</v>
      </c>
      <c r="V126" s="150">
        <v>0.168</v>
      </c>
      <c r="W126" s="150">
        <f t="shared" si="0"/>
        <v>1.8144000000000002</v>
      </c>
      <c r="X126" s="150">
        <v>0.02853</v>
      </c>
      <c r="Y126" s="150">
        <f t="shared" si="1"/>
        <v>0.308124</v>
      </c>
      <c r="Z126" s="150">
        <v>0</v>
      </c>
      <c r="AA126" s="151">
        <f t="shared" si="2"/>
        <v>0</v>
      </c>
      <c r="AR126" s="17" t="s">
        <v>139</v>
      </c>
      <c r="AT126" s="17" t="s">
        <v>135</v>
      </c>
      <c r="AU126" s="17" t="s">
        <v>83</v>
      </c>
      <c r="AY126" s="17" t="s">
        <v>134</v>
      </c>
      <c r="BE126" s="152">
        <f t="shared" si="3"/>
        <v>0</v>
      </c>
      <c r="BF126" s="152">
        <f t="shared" si="4"/>
        <v>0</v>
      </c>
      <c r="BG126" s="152">
        <f t="shared" si="5"/>
        <v>0</v>
      </c>
      <c r="BH126" s="152">
        <f t="shared" si="6"/>
        <v>0</v>
      </c>
      <c r="BI126" s="152">
        <f t="shared" si="7"/>
        <v>0</v>
      </c>
      <c r="BJ126" s="17" t="s">
        <v>83</v>
      </c>
      <c r="BK126" s="153">
        <f t="shared" si="8"/>
        <v>0</v>
      </c>
      <c r="BL126" s="17" t="s">
        <v>139</v>
      </c>
      <c r="BM126" s="17" t="s">
        <v>224</v>
      </c>
    </row>
    <row r="127" spans="2:65" s="1" customFormat="1" ht="22.5" customHeight="1">
      <c r="B127" s="143"/>
      <c r="C127" s="144" t="s">
        <v>225</v>
      </c>
      <c r="D127" s="144" t="s">
        <v>135</v>
      </c>
      <c r="E127" s="145" t="s">
        <v>226</v>
      </c>
      <c r="F127" s="239" t="s">
        <v>227</v>
      </c>
      <c r="G127" s="240"/>
      <c r="H127" s="240"/>
      <c r="I127" s="240"/>
      <c r="J127" s="146" t="s">
        <v>138</v>
      </c>
      <c r="K127" s="147">
        <v>10.8</v>
      </c>
      <c r="L127" s="241"/>
      <c r="M127" s="240"/>
      <c r="N127" s="241"/>
      <c r="O127" s="240"/>
      <c r="P127" s="240"/>
      <c r="Q127" s="240"/>
      <c r="R127" s="148"/>
      <c r="T127" s="149" t="s">
        <v>3</v>
      </c>
      <c r="U127" s="40" t="s">
        <v>39</v>
      </c>
      <c r="V127" s="150">
        <v>0.09</v>
      </c>
      <c r="W127" s="150">
        <f t="shared" si="0"/>
        <v>0.972</v>
      </c>
      <c r="X127" s="150">
        <v>0</v>
      </c>
      <c r="Y127" s="150">
        <f t="shared" si="1"/>
        <v>0</v>
      </c>
      <c r="Z127" s="150">
        <v>0</v>
      </c>
      <c r="AA127" s="151">
        <f t="shared" si="2"/>
        <v>0</v>
      </c>
      <c r="AR127" s="17" t="s">
        <v>139</v>
      </c>
      <c r="AT127" s="17" t="s">
        <v>135</v>
      </c>
      <c r="AU127" s="17" t="s">
        <v>83</v>
      </c>
      <c r="AY127" s="17" t="s">
        <v>134</v>
      </c>
      <c r="BE127" s="152">
        <f t="shared" si="3"/>
        <v>0</v>
      </c>
      <c r="BF127" s="152">
        <f t="shared" si="4"/>
        <v>0</v>
      </c>
      <c r="BG127" s="152">
        <f t="shared" si="5"/>
        <v>0</v>
      </c>
      <c r="BH127" s="152">
        <f t="shared" si="6"/>
        <v>0</v>
      </c>
      <c r="BI127" s="152">
        <f t="shared" si="7"/>
        <v>0</v>
      </c>
      <c r="BJ127" s="17" t="s">
        <v>83</v>
      </c>
      <c r="BK127" s="153">
        <f t="shared" si="8"/>
        <v>0</v>
      </c>
      <c r="BL127" s="17" t="s">
        <v>139</v>
      </c>
      <c r="BM127" s="17" t="s">
        <v>228</v>
      </c>
    </row>
    <row r="128" spans="2:65" s="1" customFormat="1" ht="22.5" customHeight="1">
      <c r="B128" s="143"/>
      <c r="C128" s="144" t="s">
        <v>229</v>
      </c>
      <c r="D128" s="144" t="s">
        <v>135</v>
      </c>
      <c r="E128" s="145" t="s">
        <v>230</v>
      </c>
      <c r="F128" s="239" t="s">
        <v>231</v>
      </c>
      <c r="G128" s="240"/>
      <c r="H128" s="240"/>
      <c r="I128" s="240"/>
      <c r="J128" s="146" t="s">
        <v>204</v>
      </c>
      <c r="K128" s="147">
        <v>28.8</v>
      </c>
      <c r="L128" s="241"/>
      <c r="M128" s="240"/>
      <c r="N128" s="241"/>
      <c r="O128" s="240"/>
      <c r="P128" s="240"/>
      <c r="Q128" s="240"/>
      <c r="R128" s="148"/>
      <c r="T128" s="149" t="s">
        <v>3</v>
      </c>
      <c r="U128" s="40" t="s">
        <v>39</v>
      </c>
      <c r="V128" s="150">
        <v>0.117</v>
      </c>
      <c r="W128" s="150">
        <f t="shared" si="0"/>
        <v>3.3696</v>
      </c>
      <c r="X128" s="150">
        <v>0</v>
      </c>
      <c r="Y128" s="150">
        <f t="shared" si="1"/>
        <v>0</v>
      </c>
      <c r="Z128" s="150">
        <v>0</v>
      </c>
      <c r="AA128" s="151">
        <f t="shared" si="2"/>
        <v>0</v>
      </c>
      <c r="AR128" s="17" t="s">
        <v>139</v>
      </c>
      <c r="AT128" s="17" t="s">
        <v>135</v>
      </c>
      <c r="AU128" s="17" t="s">
        <v>83</v>
      </c>
      <c r="AY128" s="17" t="s">
        <v>134</v>
      </c>
      <c r="BE128" s="152">
        <f t="shared" si="3"/>
        <v>0</v>
      </c>
      <c r="BF128" s="152">
        <f t="shared" si="4"/>
        <v>0</v>
      </c>
      <c r="BG128" s="152">
        <f t="shared" si="5"/>
        <v>0</v>
      </c>
      <c r="BH128" s="152">
        <f t="shared" si="6"/>
        <v>0</v>
      </c>
      <c r="BI128" s="152">
        <f t="shared" si="7"/>
        <v>0</v>
      </c>
      <c r="BJ128" s="17" t="s">
        <v>83</v>
      </c>
      <c r="BK128" s="153">
        <f t="shared" si="8"/>
        <v>0</v>
      </c>
      <c r="BL128" s="17" t="s">
        <v>139</v>
      </c>
      <c r="BM128" s="17" t="s">
        <v>232</v>
      </c>
    </row>
    <row r="129" spans="2:65" s="1" customFormat="1" ht="31.5" customHeight="1">
      <c r="B129" s="143"/>
      <c r="C129" s="144" t="s">
        <v>167</v>
      </c>
      <c r="D129" s="144" t="s">
        <v>135</v>
      </c>
      <c r="E129" s="145" t="s">
        <v>233</v>
      </c>
      <c r="F129" s="239" t="s">
        <v>234</v>
      </c>
      <c r="G129" s="240"/>
      <c r="H129" s="240"/>
      <c r="I129" s="240"/>
      <c r="J129" s="146" t="s">
        <v>204</v>
      </c>
      <c r="K129" s="147">
        <v>288</v>
      </c>
      <c r="L129" s="241"/>
      <c r="M129" s="240"/>
      <c r="N129" s="241"/>
      <c r="O129" s="240"/>
      <c r="P129" s="240"/>
      <c r="Q129" s="240"/>
      <c r="R129" s="148"/>
      <c r="T129" s="149" t="s">
        <v>3</v>
      </c>
      <c r="U129" s="40" t="s">
        <v>39</v>
      </c>
      <c r="V129" s="150">
        <v>0.007</v>
      </c>
      <c r="W129" s="150">
        <f t="shared" si="0"/>
        <v>2.016</v>
      </c>
      <c r="X129" s="150">
        <v>0</v>
      </c>
      <c r="Y129" s="150">
        <f t="shared" si="1"/>
        <v>0</v>
      </c>
      <c r="Z129" s="150">
        <v>0</v>
      </c>
      <c r="AA129" s="151">
        <f t="shared" si="2"/>
        <v>0</v>
      </c>
      <c r="AR129" s="17" t="s">
        <v>139</v>
      </c>
      <c r="AT129" s="17" t="s">
        <v>135</v>
      </c>
      <c r="AU129" s="17" t="s">
        <v>83</v>
      </c>
      <c r="AY129" s="17" t="s">
        <v>134</v>
      </c>
      <c r="BE129" s="152">
        <f t="shared" si="3"/>
        <v>0</v>
      </c>
      <c r="BF129" s="152">
        <f t="shared" si="4"/>
        <v>0</v>
      </c>
      <c r="BG129" s="152">
        <f t="shared" si="5"/>
        <v>0</v>
      </c>
      <c r="BH129" s="152">
        <f t="shared" si="6"/>
        <v>0</v>
      </c>
      <c r="BI129" s="152">
        <f t="shared" si="7"/>
        <v>0</v>
      </c>
      <c r="BJ129" s="17" t="s">
        <v>83</v>
      </c>
      <c r="BK129" s="153">
        <f t="shared" si="8"/>
        <v>0</v>
      </c>
      <c r="BL129" s="17" t="s">
        <v>139</v>
      </c>
      <c r="BM129" s="17" t="s">
        <v>235</v>
      </c>
    </row>
    <row r="130" spans="2:65" s="1" customFormat="1" ht="31.5" customHeight="1">
      <c r="B130" s="143"/>
      <c r="C130" s="144" t="s">
        <v>172</v>
      </c>
      <c r="D130" s="144" t="s">
        <v>135</v>
      </c>
      <c r="E130" s="145" t="s">
        <v>236</v>
      </c>
      <c r="F130" s="239" t="s">
        <v>237</v>
      </c>
      <c r="G130" s="240"/>
      <c r="H130" s="240"/>
      <c r="I130" s="240"/>
      <c r="J130" s="146" t="s">
        <v>204</v>
      </c>
      <c r="K130" s="147">
        <v>28.8</v>
      </c>
      <c r="L130" s="241"/>
      <c r="M130" s="240"/>
      <c r="N130" s="241"/>
      <c r="O130" s="240"/>
      <c r="P130" s="240"/>
      <c r="Q130" s="240"/>
      <c r="R130" s="148"/>
      <c r="T130" s="149" t="s">
        <v>3</v>
      </c>
      <c r="U130" s="40" t="s">
        <v>39</v>
      </c>
      <c r="V130" s="150">
        <v>0.617</v>
      </c>
      <c r="W130" s="150">
        <f t="shared" si="0"/>
        <v>17.7696</v>
      </c>
      <c r="X130" s="150">
        <v>0</v>
      </c>
      <c r="Y130" s="150">
        <f t="shared" si="1"/>
        <v>0</v>
      </c>
      <c r="Z130" s="150">
        <v>0</v>
      </c>
      <c r="AA130" s="151">
        <f t="shared" si="2"/>
        <v>0</v>
      </c>
      <c r="AR130" s="17" t="s">
        <v>139</v>
      </c>
      <c r="AT130" s="17" t="s">
        <v>135</v>
      </c>
      <c r="AU130" s="17" t="s">
        <v>83</v>
      </c>
      <c r="AY130" s="17" t="s">
        <v>134</v>
      </c>
      <c r="BE130" s="152">
        <f t="shared" si="3"/>
        <v>0</v>
      </c>
      <c r="BF130" s="152">
        <f t="shared" si="4"/>
        <v>0</v>
      </c>
      <c r="BG130" s="152">
        <f t="shared" si="5"/>
        <v>0</v>
      </c>
      <c r="BH130" s="152">
        <f t="shared" si="6"/>
        <v>0</v>
      </c>
      <c r="BI130" s="152">
        <f t="shared" si="7"/>
        <v>0</v>
      </c>
      <c r="BJ130" s="17" t="s">
        <v>83</v>
      </c>
      <c r="BK130" s="153">
        <f t="shared" si="8"/>
        <v>0</v>
      </c>
      <c r="BL130" s="17" t="s">
        <v>139</v>
      </c>
      <c r="BM130" s="17" t="s">
        <v>238</v>
      </c>
    </row>
    <row r="131" spans="2:65" s="1" customFormat="1" ht="22.5" customHeight="1">
      <c r="B131" s="143"/>
      <c r="C131" s="144" t="s">
        <v>178</v>
      </c>
      <c r="D131" s="144" t="s">
        <v>135</v>
      </c>
      <c r="E131" s="145" t="s">
        <v>239</v>
      </c>
      <c r="F131" s="239" t="s">
        <v>240</v>
      </c>
      <c r="G131" s="240"/>
      <c r="H131" s="240"/>
      <c r="I131" s="240"/>
      <c r="J131" s="146" t="s">
        <v>204</v>
      </c>
      <c r="K131" s="147">
        <v>28.8</v>
      </c>
      <c r="L131" s="241"/>
      <c r="M131" s="240"/>
      <c r="N131" s="241"/>
      <c r="O131" s="240"/>
      <c r="P131" s="240"/>
      <c r="Q131" s="240"/>
      <c r="R131" s="148"/>
      <c r="T131" s="149" t="s">
        <v>3</v>
      </c>
      <c r="U131" s="40" t="s">
        <v>39</v>
      </c>
      <c r="V131" s="150">
        <v>0.009</v>
      </c>
      <c r="W131" s="150">
        <f t="shared" si="0"/>
        <v>0.2592</v>
      </c>
      <c r="X131" s="150">
        <v>0</v>
      </c>
      <c r="Y131" s="150">
        <f t="shared" si="1"/>
        <v>0</v>
      </c>
      <c r="Z131" s="150">
        <v>0</v>
      </c>
      <c r="AA131" s="151">
        <f t="shared" si="2"/>
        <v>0</v>
      </c>
      <c r="AR131" s="17" t="s">
        <v>139</v>
      </c>
      <c r="AT131" s="17" t="s">
        <v>135</v>
      </c>
      <c r="AU131" s="17" t="s">
        <v>83</v>
      </c>
      <c r="AY131" s="17" t="s">
        <v>134</v>
      </c>
      <c r="BE131" s="152">
        <f t="shared" si="3"/>
        <v>0</v>
      </c>
      <c r="BF131" s="152">
        <f t="shared" si="4"/>
        <v>0</v>
      </c>
      <c r="BG131" s="152">
        <f t="shared" si="5"/>
        <v>0</v>
      </c>
      <c r="BH131" s="152">
        <f t="shared" si="6"/>
        <v>0</v>
      </c>
      <c r="BI131" s="152">
        <f t="shared" si="7"/>
        <v>0</v>
      </c>
      <c r="BJ131" s="17" t="s">
        <v>83</v>
      </c>
      <c r="BK131" s="153">
        <f t="shared" si="8"/>
        <v>0</v>
      </c>
      <c r="BL131" s="17" t="s">
        <v>139</v>
      </c>
      <c r="BM131" s="17" t="s">
        <v>241</v>
      </c>
    </row>
    <row r="132" spans="2:65" s="1" customFormat="1" ht="31.5" customHeight="1">
      <c r="B132" s="143"/>
      <c r="C132" s="144" t="s">
        <v>182</v>
      </c>
      <c r="D132" s="144" t="s">
        <v>135</v>
      </c>
      <c r="E132" s="145" t="s">
        <v>242</v>
      </c>
      <c r="F132" s="239" t="s">
        <v>243</v>
      </c>
      <c r="G132" s="240"/>
      <c r="H132" s="240"/>
      <c r="I132" s="240"/>
      <c r="J132" s="146" t="s">
        <v>204</v>
      </c>
      <c r="K132" s="147">
        <v>28.8</v>
      </c>
      <c r="L132" s="241"/>
      <c r="M132" s="240"/>
      <c r="N132" s="241"/>
      <c r="O132" s="240"/>
      <c r="P132" s="240"/>
      <c r="Q132" s="240"/>
      <c r="R132" s="148"/>
      <c r="T132" s="149" t="s">
        <v>3</v>
      </c>
      <c r="U132" s="40" t="s">
        <v>39</v>
      </c>
      <c r="V132" s="150">
        <v>0</v>
      </c>
      <c r="W132" s="150">
        <f t="shared" si="0"/>
        <v>0</v>
      </c>
      <c r="X132" s="150">
        <v>0</v>
      </c>
      <c r="Y132" s="150">
        <f t="shared" si="1"/>
        <v>0</v>
      </c>
      <c r="Z132" s="150">
        <v>0</v>
      </c>
      <c r="AA132" s="151">
        <f t="shared" si="2"/>
        <v>0</v>
      </c>
      <c r="AR132" s="17" t="s">
        <v>139</v>
      </c>
      <c r="AT132" s="17" t="s">
        <v>135</v>
      </c>
      <c r="AU132" s="17" t="s">
        <v>83</v>
      </c>
      <c r="AY132" s="17" t="s">
        <v>134</v>
      </c>
      <c r="BE132" s="152">
        <f t="shared" si="3"/>
        <v>0</v>
      </c>
      <c r="BF132" s="152">
        <f t="shared" si="4"/>
        <v>0</v>
      </c>
      <c r="BG132" s="152">
        <f t="shared" si="5"/>
        <v>0</v>
      </c>
      <c r="BH132" s="152">
        <f t="shared" si="6"/>
        <v>0</v>
      </c>
      <c r="BI132" s="152">
        <f t="shared" si="7"/>
        <v>0</v>
      </c>
      <c r="BJ132" s="17" t="s">
        <v>83</v>
      </c>
      <c r="BK132" s="153">
        <f t="shared" si="8"/>
        <v>0</v>
      </c>
      <c r="BL132" s="17" t="s">
        <v>139</v>
      </c>
      <c r="BM132" s="17" t="s">
        <v>244</v>
      </c>
    </row>
    <row r="133" spans="2:65" s="1" customFormat="1" ht="31.5" customHeight="1">
      <c r="B133" s="143"/>
      <c r="C133" s="144" t="s">
        <v>245</v>
      </c>
      <c r="D133" s="144" t="s">
        <v>135</v>
      </c>
      <c r="E133" s="145" t="s">
        <v>246</v>
      </c>
      <c r="F133" s="239" t="s">
        <v>247</v>
      </c>
      <c r="G133" s="240"/>
      <c r="H133" s="240"/>
      <c r="I133" s="240"/>
      <c r="J133" s="146" t="s">
        <v>204</v>
      </c>
      <c r="K133" s="147">
        <v>19.8</v>
      </c>
      <c r="L133" s="241"/>
      <c r="M133" s="240"/>
      <c r="N133" s="241"/>
      <c r="O133" s="240"/>
      <c r="P133" s="240"/>
      <c r="Q133" s="240"/>
      <c r="R133" s="148"/>
      <c r="T133" s="149" t="s">
        <v>3</v>
      </c>
      <c r="U133" s="40" t="s">
        <v>39</v>
      </c>
      <c r="V133" s="150">
        <v>0.229</v>
      </c>
      <c r="W133" s="150">
        <f t="shared" si="0"/>
        <v>4.5342</v>
      </c>
      <c r="X133" s="150">
        <v>0</v>
      </c>
      <c r="Y133" s="150">
        <f t="shared" si="1"/>
        <v>0</v>
      </c>
      <c r="Z133" s="150">
        <v>0</v>
      </c>
      <c r="AA133" s="151">
        <f t="shared" si="2"/>
        <v>0</v>
      </c>
      <c r="AR133" s="17" t="s">
        <v>139</v>
      </c>
      <c r="AT133" s="17" t="s">
        <v>135</v>
      </c>
      <c r="AU133" s="17" t="s">
        <v>83</v>
      </c>
      <c r="AY133" s="17" t="s">
        <v>134</v>
      </c>
      <c r="BE133" s="152">
        <f t="shared" si="3"/>
        <v>0</v>
      </c>
      <c r="BF133" s="152">
        <f t="shared" si="4"/>
        <v>0</v>
      </c>
      <c r="BG133" s="152">
        <f t="shared" si="5"/>
        <v>0</v>
      </c>
      <c r="BH133" s="152">
        <f t="shared" si="6"/>
        <v>0</v>
      </c>
      <c r="BI133" s="152">
        <f t="shared" si="7"/>
        <v>0</v>
      </c>
      <c r="BJ133" s="17" t="s">
        <v>83</v>
      </c>
      <c r="BK133" s="153">
        <f t="shared" si="8"/>
        <v>0</v>
      </c>
      <c r="BL133" s="17" t="s">
        <v>139</v>
      </c>
      <c r="BM133" s="17" t="s">
        <v>248</v>
      </c>
    </row>
    <row r="134" spans="2:65" s="1" customFormat="1" ht="31.5" customHeight="1">
      <c r="B134" s="143"/>
      <c r="C134" s="144" t="s">
        <v>249</v>
      </c>
      <c r="D134" s="144" t="s">
        <v>135</v>
      </c>
      <c r="E134" s="145" t="s">
        <v>250</v>
      </c>
      <c r="F134" s="239" t="s">
        <v>251</v>
      </c>
      <c r="G134" s="240"/>
      <c r="H134" s="240"/>
      <c r="I134" s="240"/>
      <c r="J134" s="146" t="s">
        <v>204</v>
      </c>
      <c r="K134" s="147">
        <v>19.2</v>
      </c>
      <c r="L134" s="241"/>
      <c r="M134" s="240"/>
      <c r="N134" s="241"/>
      <c r="O134" s="240"/>
      <c r="P134" s="240"/>
      <c r="Q134" s="240"/>
      <c r="R134" s="148"/>
      <c r="T134" s="149" t="s">
        <v>3</v>
      </c>
      <c r="U134" s="40" t="s">
        <v>39</v>
      </c>
      <c r="V134" s="150">
        <v>2.39</v>
      </c>
      <c r="W134" s="150">
        <f t="shared" si="0"/>
        <v>45.888</v>
      </c>
      <c r="X134" s="150">
        <v>0</v>
      </c>
      <c r="Y134" s="150">
        <f t="shared" si="1"/>
        <v>0</v>
      </c>
      <c r="Z134" s="150">
        <v>0</v>
      </c>
      <c r="AA134" s="151">
        <f t="shared" si="2"/>
        <v>0</v>
      </c>
      <c r="AR134" s="17" t="s">
        <v>139</v>
      </c>
      <c r="AT134" s="17" t="s">
        <v>135</v>
      </c>
      <c r="AU134" s="17" t="s">
        <v>83</v>
      </c>
      <c r="AY134" s="17" t="s">
        <v>134</v>
      </c>
      <c r="BE134" s="152">
        <f t="shared" si="3"/>
        <v>0</v>
      </c>
      <c r="BF134" s="152">
        <f t="shared" si="4"/>
        <v>0</v>
      </c>
      <c r="BG134" s="152">
        <f t="shared" si="5"/>
        <v>0</v>
      </c>
      <c r="BH134" s="152">
        <f t="shared" si="6"/>
        <v>0</v>
      </c>
      <c r="BI134" s="152">
        <f t="shared" si="7"/>
        <v>0</v>
      </c>
      <c r="BJ134" s="17" t="s">
        <v>83</v>
      </c>
      <c r="BK134" s="153">
        <f t="shared" si="8"/>
        <v>0</v>
      </c>
      <c r="BL134" s="17" t="s">
        <v>139</v>
      </c>
      <c r="BM134" s="17" t="s">
        <v>252</v>
      </c>
    </row>
    <row r="135" spans="2:65" s="1" customFormat="1" ht="22.5" customHeight="1">
      <c r="B135" s="143"/>
      <c r="C135" s="178" t="s">
        <v>253</v>
      </c>
      <c r="D135" s="178" t="s">
        <v>162</v>
      </c>
      <c r="E135" s="179" t="s">
        <v>254</v>
      </c>
      <c r="F135" s="250" t="s">
        <v>255</v>
      </c>
      <c r="G135" s="251"/>
      <c r="H135" s="251"/>
      <c r="I135" s="251"/>
      <c r="J135" s="180" t="s">
        <v>204</v>
      </c>
      <c r="K135" s="181">
        <v>19.2</v>
      </c>
      <c r="L135" s="252"/>
      <c r="M135" s="251"/>
      <c r="N135" s="252"/>
      <c r="O135" s="240"/>
      <c r="P135" s="240"/>
      <c r="Q135" s="240"/>
      <c r="R135" s="148"/>
      <c r="T135" s="149" t="s">
        <v>3</v>
      </c>
      <c r="U135" s="40" t="s">
        <v>39</v>
      </c>
      <c r="V135" s="150">
        <v>0</v>
      </c>
      <c r="W135" s="150">
        <f t="shared" si="0"/>
        <v>0</v>
      </c>
      <c r="X135" s="150">
        <v>1.67</v>
      </c>
      <c r="Y135" s="150">
        <f t="shared" si="1"/>
        <v>32.064</v>
      </c>
      <c r="Z135" s="150">
        <v>0</v>
      </c>
      <c r="AA135" s="151">
        <f t="shared" si="2"/>
        <v>0</v>
      </c>
      <c r="AR135" s="17" t="s">
        <v>165</v>
      </c>
      <c r="AT135" s="17" t="s">
        <v>162</v>
      </c>
      <c r="AU135" s="17" t="s">
        <v>83</v>
      </c>
      <c r="AY135" s="17" t="s">
        <v>134</v>
      </c>
      <c r="BE135" s="152">
        <f t="shared" si="3"/>
        <v>0</v>
      </c>
      <c r="BF135" s="152">
        <f t="shared" si="4"/>
        <v>0</v>
      </c>
      <c r="BG135" s="152">
        <f t="shared" si="5"/>
        <v>0</v>
      </c>
      <c r="BH135" s="152">
        <f t="shared" si="6"/>
        <v>0</v>
      </c>
      <c r="BI135" s="152">
        <f t="shared" si="7"/>
        <v>0</v>
      </c>
      <c r="BJ135" s="17" t="s">
        <v>83</v>
      </c>
      <c r="BK135" s="153">
        <f t="shared" si="8"/>
        <v>0</v>
      </c>
      <c r="BL135" s="17" t="s">
        <v>139</v>
      </c>
      <c r="BM135" s="17" t="s">
        <v>256</v>
      </c>
    </row>
    <row r="136" spans="2:63" s="10" customFormat="1" ht="29.25" customHeight="1">
      <c r="B136" s="132"/>
      <c r="C136" s="133"/>
      <c r="D136" s="142" t="s">
        <v>195</v>
      </c>
      <c r="E136" s="142"/>
      <c r="F136" s="142"/>
      <c r="G136" s="142"/>
      <c r="H136" s="142"/>
      <c r="I136" s="142"/>
      <c r="J136" s="142"/>
      <c r="K136" s="142"/>
      <c r="L136" s="142"/>
      <c r="M136" s="142"/>
      <c r="N136" s="237"/>
      <c r="O136" s="238"/>
      <c r="P136" s="238"/>
      <c r="Q136" s="238"/>
      <c r="R136" s="135"/>
      <c r="T136" s="136"/>
      <c r="U136" s="133"/>
      <c r="V136" s="133"/>
      <c r="W136" s="137">
        <f>W137</f>
        <v>8.9712</v>
      </c>
      <c r="X136" s="133"/>
      <c r="Y136" s="137">
        <f>Y137</f>
        <v>13.613544000000001</v>
      </c>
      <c r="Z136" s="133"/>
      <c r="AA136" s="138">
        <f>AA137</f>
        <v>0</v>
      </c>
      <c r="AR136" s="139" t="s">
        <v>79</v>
      </c>
      <c r="AT136" s="140" t="s">
        <v>71</v>
      </c>
      <c r="AU136" s="140" t="s">
        <v>79</v>
      </c>
      <c r="AY136" s="139" t="s">
        <v>134</v>
      </c>
      <c r="BK136" s="141">
        <f>BK137</f>
        <v>0</v>
      </c>
    </row>
    <row r="137" spans="2:65" s="1" customFormat="1" ht="31.5" customHeight="1">
      <c r="B137" s="143"/>
      <c r="C137" s="144" t="s">
        <v>257</v>
      </c>
      <c r="D137" s="144" t="s">
        <v>135</v>
      </c>
      <c r="E137" s="145" t="s">
        <v>258</v>
      </c>
      <c r="F137" s="239" t="s">
        <v>259</v>
      </c>
      <c r="G137" s="240"/>
      <c r="H137" s="240"/>
      <c r="I137" s="240"/>
      <c r="J137" s="146" t="s">
        <v>204</v>
      </c>
      <c r="K137" s="147">
        <v>7.2</v>
      </c>
      <c r="L137" s="241"/>
      <c r="M137" s="240"/>
      <c r="N137" s="241"/>
      <c r="O137" s="240"/>
      <c r="P137" s="240"/>
      <c r="Q137" s="240"/>
      <c r="R137" s="148"/>
      <c r="T137" s="149" t="s">
        <v>3</v>
      </c>
      <c r="U137" s="40" t="s">
        <v>39</v>
      </c>
      <c r="V137" s="150">
        <v>1.246</v>
      </c>
      <c r="W137" s="150">
        <f>V137*K137</f>
        <v>8.9712</v>
      </c>
      <c r="X137" s="150">
        <v>1.89077</v>
      </c>
      <c r="Y137" s="150">
        <f>X137*K137</f>
        <v>13.613544000000001</v>
      </c>
      <c r="Z137" s="150">
        <v>0</v>
      </c>
      <c r="AA137" s="151">
        <f>Z137*K137</f>
        <v>0</v>
      </c>
      <c r="AR137" s="17" t="s">
        <v>139</v>
      </c>
      <c r="AT137" s="17" t="s">
        <v>135</v>
      </c>
      <c r="AU137" s="17" t="s">
        <v>83</v>
      </c>
      <c r="AY137" s="17" t="s">
        <v>134</v>
      </c>
      <c r="BE137" s="152">
        <f>IF(U137="základná",N137,0)</f>
        <v>0</v>
      </c>
      <c r="BF137" s="152">
        <f>IF(U137="znížená",N137,0)</f>
        <v>0</v>
      </c>
      <c r="BG137" s="152">
        <f>IF(U137="zákl. prenesená",N137,0)</f>
        <v>0</v>
      </c>
      <c r="BH137" s="152">
        <f>IF(U137="zníž. prenesená",N137,0)</f>
        <v>0</v>
      </c>
      <c r="BI137" s="152">
        <f>IF(U137="nulová",N137,0)</f>
        <v>0</v>
      </c>
      <c r="BJ137" s="17" t="s">
        <v>83</v>
      </c>
      <c r="BK137" s="153">
        <f>ROUND(L137*K137,3)</f>
        <v>0</v>
      </c>
      <c r="BL137" s="17" t="s">
        <v>139</v>
      </c>
      <c r="BM137" s="17" t="s">
        <v>260</v>
      </c>
    </row>
    <row r="138" spans="2:63" s="10" customFormat="1" ht="29.25" customHeight="1">
      <c r="B138" s="132"/>
      <c r="C138" s="133"/>
      <c r="D138" s="142" t="s">
        <v>196</v>
      </c>
      <c r="E138" s="142"/>
      <c r="F138" s="142"/>
      <c r="G138" s="142"/>
      <c r="H138" s="142"/>
      <c r="I138" s="142"/>
      <c r="J138" s="142"/>
      <c r="K138" s="142"/>
      <c r="L138" s="142"/>
      <c r="M138" s="142"/>
      <c r="N138" s="237"/>
      <c r="O138" s="238"/>
      <c r="P138" s="238"/>
      <c r="Q138" s="238"/>
      <c r="R138" s="135"/>
      <c r="T138" s="136"/>
      <c r="U138" s="133"/>
      <c r="V138" s="133"/>
      <c r="W138" s="137">
        <f>SUM(W139:W149)</f>
        <v>44.82899999999999</v>
      </c>
      <c r="X138" s="133"/>
      <c r="Y138" s="137">
        <f>SUM(Y139:Y149)</f>
        <v>0.26139303999999997</v>
      </c>
      <c r="Z138" s="133"/>
      <c r="AA138" s="138">
        <f>SUM(AA139:AA149)</f>
        <v>0</v>
      </c>
      <c r="AR138" s="139" t="s">
        <v>79</v>
      </c>
      <c r="AT138" s="140" t="s">
        <v>71</v>
      </c>
      <c r="AU138" s="140" t="s">
        <v>79</v>
      </c>
      <c r="AY138" s="139" t="s">
        <v>134</v>
      </c>
      <c r="BK138" s="141">
        <f>SUM(BK139:BK149)</f>
        <v>0</v>
      </c>
    </row>
    <row r="139" spans="2:65" s="1" customFormat="1" ht="31.5" customHeight="1">
      <c r="B139" s="143"/>
      <c r="C139" s="144" t="s">
        <v>261</v>
      </c>
      <c r="D139" s="144" t="s">
        <v>135</v>
      </c>
      <c r="E139" s="145" t="s">
        <v>262</v>
      </c>
      <c r="F139" s="239" t="s">
        <v>263</v>
      </c>
      <c r="G139" s="240"/>
      <c r="H139" s="240"/>
      <c r="I139" s="240"/>
      <c r="J139" s="146" t="s">
        <v>264</v>
      </c>
      <c r="K139" s="147">
        <v>58</v>
      </c>
      <c r="L139" s="241"/>
      <c r="M139" s="240"/>
      <c r="N139" s="241"/>
      <c r="O139" s="240"/>
      <c r="P139" s="240"/>
      <c r="Q139" s="240"/>
      <c r="R139" s="148"/>
      <c r="T139" s="149" t="s">
        <v>3</v>
      </c>
      <c r="U139" s="40" t="s">
        <v>39</v>
      </c>
      <c r="V139" s="150">
        <v>0.071</v>
      </c>
      <c r="W139" s="150">
        <f aca="true" t="shared" si="9" ref="W139:W149">V139*K139</f>
        <v>4.117999999999999</v>
      </c>
      <c r="X139" s="150">
        <v>5.44E-06</v>
      </c>
      <c r="Y139" s="150">
        <f aca="true" t="shared" si="10" ref="Y139:Y149">X139*K139</f>
        <v>0.00031551999999999996</v>
      </c>
      <c r="Z139" s="150">
        <v>0</v>
      </c>
      <c r="AA139" s="151">
        <f aca="true" t="shared" si="11" ref="AA139:AA149">Z139*K139</f>
        <v>0</v>
      </c>
      <c r="AR139" s="17" t="s">
        <v>139</v>
      </c>
      <c r="AT139" s="17" t="s">
        <v>135</v>
      </c>
      <c r="AU139" s="17" t="s">
        <v>83</v>
      </c>
      <c r="AY139" s="17" t="s">
        <v>134</v>
      </c>
      <c r="BE139" s="152">
        <f aca="true" t="shared" si="12" ref="BE139:BE149">IF(U139="základná",N139,0)</f>
        <v>0</v>
      </c>
      <c r="BF139" s="152">
        <f aca="true" t="shared" si="13" ref="BF139:BF149">IF(U139="znížená",N139,0)</f>
        <v>0</v>
      </c>
      <c r="BG139" s="152">
        <f aca="true" t="shared" si="14" ref="BG139:BG149">IF(U139="zákl. prenesená",N139,0)</f>
        <v>0</v>
      </c>
      <c r="BH139" s="152">
        <f aca="true" t="shared" si="15" ref="BH139:BH149">IF(U139="zníž. prenesená",N139,0)</f>
        <v>0</v>
      </c>
      <c r="BI139" s="152">
        <f aca="true" t="shared" si="16" ref="BI139:BI149">IF(U139="nulová",N139,0)</f>
        <v>0</v>
      </c>
      <c r="BJ139" s="17" t="s">
        <v>83</v>
      </c>
      <c r="BK139" s="153">
        <f aca="true" t="shared" si="17" ref="BK139:BK149">ROUND(L139*K139,3)</f>
        <v>0</v>
      </c>
      <c r="BL139" s="17" t="s">
        <v>139</v>
      </c>
      <c r="BM139" s="17" t="s">
        <v>265</v>
      </c>
    </row>
    <row r="140" spans="2:65" s="1" customFormat="1" ht="31.5" customHeight="1">
      <c r="B140" s="143"/>
      <c r="C140" s="178" t="s">
        <v>266</v>
      </c>
      <c r="D140" s="178" t="s">
        <v>162</v>
      </c>
      <c r="E140" s="179" t="s">
        <v>267</v>
      </c>
      <c r="F140" s="250" t="s">
        <v>268</v>
      </c>
      <c r="G140" s="251"/>
      <c r="H140" s="251"/>
      <c r="I140" s="251"/>
      <c r="J140" s="180" t="s">
        <v>269</v>
      </c>
      <c r="K140" s="181">
        <v>58</v>
      </c>
      <c r="L140" s="252"/>
      <c r="M140" s="251"/>
      <c r="N140" s="252"/>
      <c r="O140" s="240"/>
      <c r="P140" s="240"/>
      <c r="Q140" s="240"/>
      <c r="R140" s="148"/>
      <c r="T140" s="149" t="s">
        <v>3</v>
      </c>
      <c r="U140" s="40" t="s">
        <v>39</v>
      </c>
      <c r="V140" s="150">
        <v>0</v>
      </c>
      <c r="W140" s="150">
        <f t="shared" si="9"/>
        <v>0</v>
      </c>
      <c r="X140" s="150">
        <v>0.00339</v>
      </c>
      <c r="Y140" s="150">
        <f t="shared" si="10"/>
        <v>0.19662</v>
      </c>
      <c r="Z140" s="150">
        <v>0</v>
      </c>
      <c r="AA140" s="151">
        <f t="shared" si="11"/>
        <v>0</v>
      </c>
      <c r="AR140" s="17" t="s">
        <v>165</v>
      </c>
      <c r="AT140" s="17" t="s">
        <v>162</v>
      </c>
      <c r="AU140" s="17" t="s">
        <v>83</v>
      </c>
      <c r="AY140" s="17" t="s">
        <v>134</v>
      </c>
      <c r="BE140" s="152">
        <f t="shared" si="12"/>
        <v>0</v>
      </c>
      <c r="BF140" s="152">
        <f t="shared" si="13"/>
        <v>0</v>
      </c>
      <c r="BG140" s="152">
        <f t="shared" si="14"/>
        <v>0</v>
      </c>
      <c r="BH140" s="152">
        <f t="shared" si="15"/>
        <v>0</v>
      </c>
      <c r="BI140" s="152">
        <f t="shared" si="16"/>
        <v>0</v>
      </c>
      <c r="BJ140" s="17" t="s">
        <v>83</v>
      </c>
      <c r="BK140" s="153">
        <f t="shared" si="17"/>
        <v>0</v>
      </c>
      <c r="BL140" s="17" t="s">
        <v>139</v>
      </c>
      <c r="BM140" s="17" t="s">
        <v>270</v>
      </c>
    </row>
    <row r="141" spans="2:65" s="1" customFormat="1" ht="31.5" customHeight="1">
      <c r="B141" s="143"/>
      <c r="C141" s="144" t="s">
        <v>271</v>
      </c>
      <c r="D141" s="144" t="s">
        <v>135</v>
      </c>
      <c r="E141" s="145" t="s">
        <v>272</v>
      </c>
      <c r="F141" s="239" t="s">
        <v>273</v>
      </c>
      <c r="G141" s="240"/>
      <c r="H141" s="240"/>
      <c r="I141" s="240"/>
      <c r="J141" s="146" t="s">
        <v>269</v>
      </c>
      <c r="K141" s="147">
        <v>18</v>
      </c>
      <c r="L141" s="241"/>
      <c r="M141" s="240"/>
      <c r="N141" s="241"/>
      <c r="O141" s="240"/>
      <c r="P141" s="240"/>
      <c r="Q141" s="240"/>
      <c r="R141" s="148"/>
      <c r="T141" s="149" t="s">
        <v>3</v>
      </c>
      <c r="U141" s="40" t="s">
        <v>39</v>
      </c>
      <c r="V141" s="150">
        <v>0.276</v>
      </c>
      <c r="W141" s="150">
        <f t="shared" si="9"/>
        <v>4.968</v>
      </c>
      <c r="X141" s="150">
        <v>2.8E-05</v>
      </c>
      <c r="Y141" s="150">
        <f t="shared" si="10"/>
        <v>0.000504</v>
      </c>
      <c r="Z141" s="150">
        <v>0</v>
      </c>
      <c r="AA141" s="151">
        <f t="shared" si="11"/>
        <v>0</v>
      </c>
      <c r="AR141" s="17" t="s">
        <v>139</v>
      </c>
      <c r="AT141" s="17" t="s">
        <v>135</v>
      </c>
      <c r="AU141" s="17" t="s">
        <v>83</v>
      </c>
      <c r="AY141" s="17" t="s">
        <v>134</v>
      </c>
      <c r="BE141" s="152">
        <f t="shared" si="12"/>
        <v>0</v>
      </c>
      <c r="BF141" s="152">
        <f t="shared" si="13"/>
        <v>0</v>
      </c>
      <c r="BG141" s="152">
        <f t="shared" si="14"/>
        <v>0</v>
      </c>
      <c r="BH141" s="152">
        <f t="shared" si="15"/>
        <v>0</v>
      </c>
      <c r="BI141" s="152">
        <f t="shared" si="16"/>
        <v>0</v>
      </c>
      <c r="BJ141" s="17" t="s">
        <v>83</v>
      </c>
      <c r="BK141" s="153">
        <f t="shared" si="17"/>
        <v>0</v>
      </c>
      <c r="BL141" s="17" t="s">
        <v>139</v>
      </c>
      <c r="BM141" s="17" t="s">
        <v>274</v>
      </c>
    </row>
    <row r="142" spans="2:65" s="1" customFormat="1" ht="22.5" customHeight="1">
      <c r="B142" s="143"/>
      <c r="C142" s="178" t="s">
        <v>275</v>
      </c>
      <c r="D142" s="178" t="s">
        <v>162</v>
      </c>
      <c r="E142" s="179" t="s">
        <v>276</v>
      </c>
      <c r="F142" s="250" t="s">
        <v>277</v>
      </c>
      <c r="G142" s="251"/>
      <c r="H142" s="251"/>
      <c r="I142" s="251"/>
      <c r="J142" s="180" t="s">
        <v>269</v>
      </c>
      <c r="K142" s="181">
        <v>18</v>
      </c>
      <c r="L142" s="252"/>
      <c r="M142" s="251"/>
      <c r="N142" s="252"/>
      <c r="O142" s="240"/>
      <c r="P142" s="240"/>
      <c r="Q142" s="240"/>
      <c r="R142" s="148"/>
      <c r="T142" s="149" t="s">
        <v>3</v>
      </c>
      <c r="U142" s="40" t="s">
        <v>39</v>
      </c>
      <c r="V142" s="150">
        <v>0</v>
      </c>
      <c r="W142" s="150">
        <f t="shared" si="9"/>
        <v>0</v>
      </c>
      <c r="X142" s="150">
        <v>0.00093</v>
      </c>
      <c r="Y142" s="150">
        <f t="shared" si="10"/>
        <v>0.01674</v>
      </c>
      <c r="Z142" s="150">
        <v>0</v>
      </c>
      <c r="AA142" s="151">
        <f t="shared" si="11"/>
        <v>0</v>
      </c>
      <c r="AR142" s="17" t="s">
        <v>165</v>
      </c>
      <c r="AT142" s="17" t="s">
        <v>162</v>
      </c>
      <c r="AU142" s="17" t="s">
        <v>83</v>
      </c>
      <c r="AY142" s="17" t="s">
        <v>134</v>
      </c>
      <c r="BE142" s="152">
        <f t="shared" si="12"/>
        <v>0</v>
      </c>
      <c r="BF142" s="152">
        <f t="shared" si="13"/>
        <v>0</v>
      </c>
      <c r="BG142" s="152">
        <f t="shared" si="14"/>
        <v>0</v>
      </c>
      <c r="BH142" s="152">
        <f t="shared" si="15"/>
        <v>0</v>
      </c>
      <c r="BI142" s="152">
        <f t="shared" si="16"/>
        <v>0</v>
      </c>
      <c r="BJ142" s="17" t="s">
        <v>83</v>
      </c>
      <c r="BK142" s="153">
        <f t="shared" si="17"/>
        <v>0</v>
      </c>
      <c r="BL142" s="17" t="s">
        <v>139</v>
      </c>
      <c r="BM142" s="17" t="s">
        <v>278</v>
      </c>
    </row>
    <row r="143" spans="2:65" s="1" customFormat="1" ht="31.5" customHeight="1">
      <c r="B143" s="143"/>
      <c r="C143" s="144" t="s">
        <v>279</v>
      </c>
      <c r="D143" s="144" t="s">
        <v>135</v>
      </c>
      <c r="E143" s="145" t="s">
        <v>280</v>
      </c>
      <c r="F143" s="239" t="s">
        <v>281</v>
      </c>
      <c r="G143" s="240"/>
      <c r="H143" s="240"/>
      <c r="I143" s="240"/>
      <c r="J143" s="146" t="s">
        <v>269</v>
      </c>
      <c r="K143" s="147">
        <v>1</v>
      </c>
      <c r="L143" s="241"/>
      <c r="M143" s="240"/>
      <c r="N143" s="241"/>
      <c r="O143" s="240"/>
      <c r="P143" s="240"/>
      <c r="Q143" s="240"/>
      <c r="R143" s="148"/>
      <c r="T143" s="149" t="s">
        <v>3</v>
      </c>
      <c r="U143" s="40" t="s">
        <v>39</v>
      </c>
      <c r="V143" s="150">
        <v>0.181</v>
      </c>
      <c r="W143" s="150">
        <f t="shared" si="9"/>
        <v>0.181</v>
      </c>
      <c r="X143" s="150">
        <v>1.7E-05</v>
      </c>
      <c r="Y143" s="150">
        <f t="shared" si="10"/>
        <v>1.7E-05</v>
      </c>
      <c r="Z143" s="150">
        <v>0</v>
      </c>
      <c r="AA143" s="151">
        <f t="shared" si="11"/>
        <v>0</v>
      </c>
      <c r="AR143" s="17" t="s">
        <v>139</v>
      </c>
      <c r="AT143" s="17" t="s">
        <v>135</v>
      </c>
      <c r="AU143" s="17" t="s">
        <v>83</v>
      </c>
      <c r="AY143" s="17" t="s">
        <v>134</v>
      </c>
      <c r="BE143" s="152">
        <f t="shared" si="12"/>
        <v>0</v>
      </c>
      <c r="BF143" s="152">
        <f t="shared" si="13"/>
        <v>0</v>
      </c>
      <c r="BG143" s="152">
        <f t="shared" si="14"/>
        <v>0</v>
      </c>
      <c r="BH143" s="152">
        <f t="shared" si="15"/>
        <v>0</v>
      </c>
      <c r="BI143" s="152">
        <f t="shared" si="16"/>
        <v>0</v>
      </c>
      <c r="BJ143" s="17" t="s">
        <v>83</v>
      </c>
      <c r="BK143" s="153">
        <f t="shared" si="17"/>
        <v>0</v>
      </c>
      <c r="BL143" s="17" t="s">
        <v>139</v>
      </c>
      <c r="BM143" s="17" t="s">
        <v>282</v>
      </c>
    </row>
    <row r="144" spans="2:65" s="1" customFormat="1" ht="22.5" customHeight="1">
      <c r="B144" s="143"/>
      <c r="C144" s="178" t="s">
        <v>283</v>
      </c>
      <c r="D144" s="178" t="s">
        <v>162</v>
      </c>
      <c r="E144" s="179" t="s">
        <v>284</v>
      </c>
      <c r="F144" s="250" t="s">
        <v>285</v>
      </c>
      <c r="G144" s="251"/>
      <c r="H144" s="251"/>
      <c r="I144" s="251"/>
      <c r="J144" s="180" t="s">
        <v>269</v>
      </c>
      <c r="K144" s="181">
        <v>1</v>
      </c>
      <c r="L144" s="252"/>
      <c r="M144" s="251"/>
      <c r="N144" s="252"/>
      <c r="O144" s="240"/>
      <c r="P144" s="240"/>
      <c r="Q144" s="240"/>
      <c r="R144" s="148"/>
      <c r="T144" s="149" t="s">
        <v>3</v>
      </c>
      <c r="U144" s="40" t="s">
        <v>39</v>
      </c>
      <c r="V144" s="150">
        <v>0</v>
      </c>
      <c r="W144" s="150">
        <f t="shared" si="9"/>
        <v>0</v>
      </c>
      <c r="X144" s="150">
        <v>0.00094</v>
      </c>
      <c r="Y144" s="150">
        <f t="shared" si="10"/>
        <v>0.00094</v>
      </c>
      <c r="Z144" s="150">
        <v>0</v>
      </c>
      <c r="AA144" s="151">
        <f t="shared" si="11"/>
        <v>0</v>
      </c>
      <c r="AR144" s="17" t="s">
        <v>165</v>
      </c>
      <c r="AT144" s="17" t="s">
        <v>162</v>
      </c>
      <c r="AU144" s="17" t="s">
        <v>83</v>
      </c>
      <c r="AY144" s="17" t="s">
        <v>134</v>
      </c>
      <c r="BE144" s="152">
        <f t="shared" si="12"/>
        <v>0</v>
      </c>
      <c r="BF144" s="152">
        <f t="shared" si="13"/>
        <v>0</v>
      </c>
      <c r="BG144" s="152">
        <f t="shared" si="14"/>
        <v>0</v>
      </c>
      <c r="BH144" s="152">
        <f t="shared" si="15"/>
        <v>0</v>
      </c>
      <c r="BI144" s="152">
        <f t="shared" si="16"/>
        <v>0</v>
      </c>
      <c r="BJ144" s="17" t="s">
        <v>83</v>
      </c>
      <c r="BK144" s="153">
        <f t="shared" si="17"/>
        <v>0</v>
      </c>
      <c r="BL144" s="17" t="s">
        <v>139</v>
      </c>
      <c r="BM144" s="17" t="s">
        <v>286</v>
      </c>
    </row>
    <row r="145" spans="2:65" s="1" customFormat="1" ht="22.5" customHeight="1">
      <c r="B145" s="143"/>
      <c r="C145" s="144" t="s">
        <v>287</v>
      </c>
      <c r="D145" s="144" t="s">
        <v>135</v>
      </c>
      <c r="E145" s="145" t="s">
        <v>288</v>
      </c>
      <c r="F145" s="239" t="s">
        <v>289</v>
      </c>
      <c r="G145" s="240"/>
      <c r="H145" s="240"/>
      <c r="I145" s="240"/>
      <c r="J145" s="146" t="s">
        <v>264</v>
      </c>
      <c r="K145" s="147">
        <v>58</v>
      </c>
      <c r="L145" s="241"/>
      <c r="M145" s="240"/>
      <c r="N145" s="241"/>
      <c r="O145" s="240"/>
      <c r="P145" s="240"/>
      <c r="Q145" s="240"/>
      <c r="R145" s="148"/>
      <c r="T145" s="149" t="s">
        <v>3</v>
      </c>
      <c r="U145" s="40" t="s">
        <v>39</v>
      </c>
      <c r="V145" s="150">
        <v>0.057</v>
      </c>
      <c r="W145" s="150">
        <f t="shared" si="9"/>
        <v>3.306</v>
      </c>
      <c r="X145" s="150">
        <v>0</v>
      </c>
      <c r="Y145" s="150">
        <f t="shared" si="10"/>
        <v>0</v>
      </c>
      <c r="Z145" s="150">
        <v>0</v>
      </c>
      <c r="AA145" s="151">
        <f t="shared" si="11"/>
        <v>0</v>
      </c>
      <c r="AR145" s="17" t="s">
        <v>139</v>
      </c>
      <c r="AT145" s="17" t="s">
        <v>135</v>
      </c>
      <c r="AU145" s="17" t="s">
        <v>83</v>
      </c>
      <c r="AY145" s="17" t="s">
        <v>134</v>
      </c>
      <c r="BE145" s="152">
        <f t="shared" si="12"/>
        <v>0</v>
      </c>
      <c r="BF145" s="152">
        <f t="shared" si="13"/>
        <v>0</v>
      </c>
      <c r="BG145" s="152">
        <f t="shared" si="14"/>
        <v>0</v>
      </c>
      <c r="BH145" s="152">
        <f t="shared" si="15"/>
        <v>0</v>
      </c>
      <c r="BI145" s="152">
        <f t="shared" si="16"/>
        <v>0</v>
      </c>
      <c r="BJ145" s="17" t="s">
        <v>83</v>
      </c>
      <c r="BK145" s="153">
        <f t="shared" si="17"/>
        <v>0</v>
      </c>
      <c r="BL145" s="17" t="s">
        <v>139</v>
      </c>
      <c r="BM145" s="17" t="s">
        <v>290</v>
      </c>
    </row>
    <row r="146" spans="2:65" s="1" customFormat="1" ht="22.5" customHeight="1">
      <c r="B146" s="143"/>
      <c r="C146" s="144" t="s">
        <v>291</v>
      </c>
      <c r="D146" s="144" t="s">
        <v>135</v>
      </c>
      <c r="E146" s="145" t="s">
        <v>292</v>
      </c>
      <c r="F146" s="239" t="s">
        <v>293</v>
      </c>
      <c r="G146" s="240"/>
      <c r="H146" s="240"/>
      <c r="I146" s="240"/>
      <c r="J146" s="146" t="s">
        <v>269</v>
      </c>
      <c r="K146" s="147">
        <v>6</v>
      </c>
      <c r="L146" s="241"/>
      <c r="M146" s="240"/>
      <c r="N146" s="241"/>
      <c r="O146" s="240"/>
      <c r="P146" s="240"/>
      <c r="Q146" s="240"/>
      <c r="R146" s="148"/>
      <c r="T146" s="149" t="s">
        <v>3</v>
      </c>
      <c r="U146" s="40" t="s">
        <v>39</v>
      </c>
      <c r="V146" s="150">
        <v>4.374</v>
      </c>
      <c r="W146" s="150">
        <f t="shared" si="9"/>
        <v>26.244</v>
      </c>
      <c r="X146" s="150">
        <v>2.6E-05</v>
      </c>
      <c r="Y146" s="150">
        <f t="shared" si="10"/>
        <v>0.000156</v>
      </c>
      <c r="Z146" s="150">
        <v>0</v>
      </c>
      <c r="AA146" s="151">
        <f t="shared" si="11"/>
        <v>0</v>
      </c>
      <c r="AR146" s="17" t="s">
        <v>139</v>
      </c>
      <c r="AT146" s="17" t="s">
        <v>135</v>
      </c>
      <c r="AU146" s="17" t="s">
        <v>83</v>
      </c>
      <c r="AY146" s="17" t="s">
        <v>134</v>
      </c>
      <c r="BE146" s="152">
        <f t="shared" si="12"/>
        <v>0</v>
      </c>
      <c r="BF146" s="152">
        <f t="shared" si="13"/>
        <v>0</v>
      </c>
      <c r="BG146" s="152">
        <f t="shared" si="14"/>
        <v>0</v>
      </c>
      <c r="BH146" s="152">
        <f t="shared" si="15"/>
        <v>0</v>
      </c>
      <c r="BI146" s="152">
        <f t="shared" si="16"/>
        <v>0</v>
      </c>
      <c r="BJ146" s="17" t="s">
        <v>83</v>
      </c>
      <c r="BK146" s="153">
        <f t="shared" si="17"/>
        <v>0</v>
      </c>
      <c r="BL146" s="17" t="s">
        <v>139</v>
      </c>
      <c r="BM146" s="17" t="s">
        <v>294</v>
      </c>
    </row>
    <row r="147" spans="2:65" s="1" customFormat="1" ht="22.5" customHeight="1">
      <c r="B147" s="143"/>
      <c r="C147" s="178" t="s">
        <v>295</v>
      </c>
      <c r="D147" s="178" t="s">
        <v>162</v>
      </c>
      <c r="E147" s="179" t="s">
        <v>296</v>
      </c>
      <c r="F147" s="250" t="s">
        <v>297</v>
      </c>
      <c r="G147" s="251"/>
      <c r="H147" s="251"/>
      <c r="I147" s="251"/>
      <c r="J147" s="180" t="s">
        <v>269</v>
      </c>
      <c r="K147" s="181">
        <v>6</v>
      </c>
      <c r="L147" s="252"/>
      <c r="M147" s="251"/>
      <c r="N147" s="252"/>
      <c r="O147" s="240"/>
      <c r="P147" s="240"/>
      <c r="Q147" s="240"/>
      <c r="R147" s="148"/>
      <c r="T147" s="149" t="s">
        <v>3</v>
      </c>
      <c r="U147" s="40" t="s">
        <v>39</v>
      </c>
      <c r="V147" s="150">
        <v>0</v>
      </c>
      <c r="W147" s="150">
        <f t="shared" si="9"/>
        <v>0</v>
      </c>
      <c r="X147" s="150">
        <v>0.000621</v>
      </c>
      <c r="Y147" s="150">
        <f t="shared" si="10"/>
        <v>0.003726</v>
      </c>
      <c r="Z147" s="150">
        <v>0</v>
      </c>
      <c r="AA147" s="151">
        <f t="shared" si="11"/>
        <v>0</v>
      </c>
      <c r="AR147" s="17" t="s">
        <v>165</v>
      </c>
      <c r="AT147" s="17" t="s">
        <v>162</v>
      </c>
      <c r="AU147" s="17" t="s">
        <v>83</v>
      </c>
      <c r="AY147" s="17" t="s">
        <v>134</v>
      </c>
      <c r="BE147" s="152">
        <f t="shared" si="12"/>
        <v>0</v>
      </c>
      <c r="BF147" s="152">
        <f t="shared" si="13"/>
        <v>0</v>
      </c>
      <c r="BG147" s="152">
        <f t="shared" si="14"/>
        <v>0</v>
      </c>
      <c r="BH147" s="152">
        <f t="shared" si="15"/>
        <v>0</v>
      </c>
      <c r="BI147" s="152">
        <f t="shared" si="16"/>
        <v>0</v>
      </c>
      <c r="BJ147" s="17" t="s">
        <v>83</v>
      </c>
      <c r="BK147" s="153">
        <f t="shared" si="17"/>
        <v>0</v>
      </c>
      <c r="BL147" s="17" t="s">
        <v>139</v>
      </c>
      <c r="BM147" s="17" t="s">
        <v>298</v>
      </c>
    </row>
    <row r="148" spans="2:65" s="1" customFormat="1" ht="31.5" customHeight="1">
      <c r="B148" s="143"/>
      <c r="C148" s="144" t="s">
        <v>299</v>
      </c>
      <c r="D148" s="144" t="s">
        <v>135</v>
      </c>
      <c r="E148" s="145" t="s">
        <v>300</v>
      </c>
      <c r="F148" s="239" t="s">
        <v>301</v>
      </c>
      <c r="G148" s="240"/>
      <c r="H148" s="240"/>
      <c r="I148" s="240"/>
      <c r="J148" s="146" t="s">
        <v>269</v>
      </c>
      <c r="K148" s="147">
        <v>6</v>
      </c>
      <c r="L148" s="241"/>
      <c r="M148" s="240"/>
      <c r="N148" s="241"/>
      <c r="O148" s="240"/>
      <c r="P148" s="240"/>
      <c r="Q148" s="240"/>
      <c r="R148" s="148"/>
      <c r="T148" s="149" t="s">
        <v>3</v>
      </c>
      <c r="U148" s="40" t="s">
        <v>39</v>
      </c>
      <c r="V148" s="150">
        <v>1.002</v>
      </c>
      <c r="W148" s="150">
        <f t="shared" si="9"/>
        <v>6.0120000000000005</v>
      </c>
      <c r="X148" s="150">
        <v>0.00706242</v>
      </c>
      <c r="Y148" s="150">
        <f t="shared" si="10"/>
        <v>0.04237452</v>
      </c>
      <c r="Z148" s="150">
        <v>0</v>
      </c>
      <c r="AA148" s="151">
        <f t="shared" si="11"/>
        <v>0</v>
      </c>
      <c r="AR148" s="17" t="s">
        <v>139</v>
      </c>
      <c r="AT148" s="17" t="s">
        <v>135</v>
      </c>
      <c r="AU148" s="17" t="s">
        <v>83</v>
      </c>
      <c r="AY148" s="17" t="s">
        <v>134</v>
      </c>
      <c r="BE148" s="152">
        <f t="shared" si="12"/>
        <v>0</v>
      </c>
      <c r="BF148" s="152">
        <f t="shared" si="13"/>
        <v>0</v>
      </c>
      <c r="BG148" s="152">
        <f t="shared" si="14"/>
        <v>0</v>
      </c>
      <c r="BH148" s="152">
        <f t="shared" si="15"/>
        <v>0</v>
      </c>
      <c r="BI148" s="152">
        <f t="shared" si="16"/>
        <v>0</v>
      </c>
      <c r="BJ148" s="17" t="s">
        <v>83</v>
      </c>
      <c r="BK148" s="153">
        <f t="shared" si="17"/>
        <v>0</v>
      </c>
      <c r="BL148" s="17" t="s">
        <v>139</v>
      </c>
      <c r="BM148" s="17" t="s">
        <v>302</v>
      </c>
    </row>
    <row r="149" spans="2:65" s="1" customFormat="1" ht="22.5" customHeight="1">
      <c r="B149" s="143"/>
      <c r="C149" s="178" t="s">
        <v>303</v>
      </c>
      <c r="D149" s="178" t="s">
        <v>162</v>
      </c>
      <c r="E149" s="179" t="s">
        <v>304</v>
      </c>
      <c r="F149" s="250" t="s">
        <v>305</v>
      </c>
      <c r="G149" s="251"/>
      <c r="H149" s="251"/>
      <c r="I149" s="251"/>
      <c r="J149" s="180" t="s">
        <v>269</v>
      </c>
      <c r="K149" s="181">
        <v>6</v>
      </c>
      <c r="L149" s="252"/>
      <c r="M149" s="251"/>
      <c r="N149" s="252"/>
      <c r="O149" s="240"/>
      <c r="P149" s="240"/>
      <c r="Q149" s="240"/>
      <c r="R149" s="148"/>
      <c r="T149" s="149" t="s">
        <v>3</v>
      </c>
      <c r="U149" s="40" t="s">
        <v>39</v>
      </c>
      <c r="V149" s="150">
        <v>0</v>
      </c>
      <c r="W149" s="150">
        <f t="shared" si="9"/>
        <v>0</v>
      </c>
      <c r="X149" s="150">
        <v>0</v>
      </c>
      <c r="Y149" s="150">
        <f t="shared" si="10"/>
        <v>0</v>
      </c>
      <c r="Z149" s="150">
        <v>0</v>
      </c>
      <c r="AA149" s="151">
        <f t="shared" si="11"/>
        <v>0</v>
      </c>
      <c r="AR149" s="17" t="s">
        <v>165</v>
      </c>
      <c r="AT149" s="17" t="s">
        <v>162</v>
      </c>
      <c r="AU149" s="17" t="s">
        <v>83</v>
      </c>
      <c r="AY149" s="17" t="s">
        <v>134</v>
      </c>
      <c r="BE149" s="152">
        <f t="shared" si="12"/>
        <v>0</v>
      </c>
      <c r="BF149" s="152">
        <f t="shared" si="13"/>
        <v>0</v>
      </c>
      <c r="BG149" s="152">
        <f t="shared" si="14"/>
        <v>0</v>
      </c>
      <c r="BH149" s="152">
        <f t="shared" si="15"/>
        <v>0</v>
      </c>
      <c r="BI149" s="152">
        <f t="shared" si="16"/>
        <v>0</v>
      </c>
      <c r="BJ149" s="17" t="s">
        <v>83</v>
      </c>
      <c r="BK149" s="153">
        <f t="shared" si="17"/>
        <v>0</v>
      </c>
      <c r="BL149" s="17" t="s">
        <v>139</v>
      </c>
      <c r="BM149" s="17" t="s">
        <v>306</v>
      </c>
    </row>
    <row r="150" spans="2:63" s="10" customFormat="1" ht="29.25" customHeight="1">
      <c r="B150" s="132"/>
      <c r="C150" s="133"/>
      <c r="D150" s="142" t="s">
        <v>197</v>
      </c>
      <c r="E150" s="142"/>
      <c r="F150" s="142"/>
      <c r="G150" s="142"/>
      <c r="H150" s="142"/>
      <c r="I150" s="142"/>
      <c r="J150" s="142"/>
      <c r="K150" s="142"/>
      <c r="L150" s="142"/>
      <c r="M150" s="142"/>
      <c r="N150" s="237"/>
      <c r="O150" s="238"/>
      <c r="P150" s="238"/>
      <c r="Q150" s="238"/>
      <c r="R150" s="135"/>
      <c r="T150" s="136"/>
      <c r="U150" s="133"/>
      <c r="V150" s="133"/>
      <c r="W150" s="137">
        <f>W151</f>
        <v>105.293254</v>
      </c>
      <c r="X150" s="133"/>
      <c r="Y150" s="137">
        <f>Y151</f>
        <v>0</v>
      </c>
      <c r="Z150" s="133"/>
      <c r="AA150" s="138">
        <f>AA151</f>
        <v>0</v>
      </c>
      <c r="AR150" s="139" t="s">
        <v>79</v>
      </c>
      <c r="AT150" s="140" t="s">
        <v>71</v>
      </c>
      <c r="AU150" s="140" t="s">
        <v>79</v>
      </c>
      <c r="AY150" s="139" t="s">
        <v>134</v>
      </c>
      <c r="BK150" s="141">
        <f>BK151</f>
        <v>0</v>
      </c>
    </row>
    <row r="151" spans="2:65" s="1" customFormat="1" ht="31.5" customHeight="1">
      <c r="B151" s="143"/>
      <c r="C151" s="144" t="s">
        <v>307</v>
      </c>
      <c r="D151" s="144" t="s">
        <v>135</v>
      </c>
      <c r="E151" s="145" t="s">
        <v>308</v>
      </c>
      <c r="F151" s="239" t="s">
        <v>309</v>
      </c>
      <c r="G151" s="240"/>
      <c r="H151" s="240"/>
      <c r="I151" s="240"/>
      <c r="J151" s="146" t="s">
        <v>170</v>
      </c>
      <c r="K151" s="147">
        <v>81.686</v>
      </c>
      <c r="L151" s="241"/>
      <c r="M151" s="240"/>
      <c r="N151" s="241"/>
      <c r="O151" s="240"/>
      <c r="P151" s="240"/>
      <c r="Q151" s="240"/>
      <c r="R151" s="148"/>
      <c r="T151" s="149" t="s">
        <v>3</v>
      </c>
      <c r="U151" s="182" t="s">
        <v>39</v>
      </c>
      <c r="V151" s="183">
        <v>1.289</v>
      </c>
      <c r="W151" s="183">
        <f>V151*K151</f>
        <v>105.293254</v>
      </c>
      <c r="X151" s="183">
        <v>0</v>
      </c>
      <c r="Y151" s="183">
        <f>X151*K151</f>
        <v>0</v>
      </c>
      <c r="Z151" s="183">
        <v>0</v>
      </c>
      <c r="AA151" s="184">
        <f>Z151*K151</f>
        <v>0</v>
      </c>
      <c r="AR151" s="17" t="s">
        <v>139</v>
      </c>
      <c r="AT151" s="17" t="s">
        <v>135</v>
      </c>
      <c r="AU151" s="17" t="s">
        <v>83</v>
      </c>
      <c r="AY151" s="17" t="s">
        <v>134</v>
      </c>
      <c r="BE151" s="152">
        <f>IF(U151="základná",N151,0)</f>
        <v>0</v>
      </c>
      <c r="BF151" s="152">
        <f>IF(U151="znížená",N151,0)</f>
        <v>0</v>
      </c>
      <c r="BG151" s="152">
        <f>IF(U151="zákl. prenesená",N151,0)</f>
        <v>0</v>
      </c>
      <c r="BH151" s="152">
        <f>IF(U151="zníž. prenesená",N151,0)</f>
        <v>0</v>
      </c>
      <c r="BI151" s="152">
        <f>IF(U151="nulová",N151,0)</f>
        <v>0</v>
      </c>
      <c r="BJ151" s="17" t="s">
        <v>83</v>
      </c>
      <c r="BK151" s="153">
        <f>ROUND(L151*K151,3)</f>
        <v>0</v>
      </c>
      <c r="BL151" s="17" t="s">
        <v>139</v>
      </c>
      <c r="BM151" s="17" t="s">
        <v>310</v>
      </c>
    </row>
    <row r="152" spans="2:18" s="1" customFormat="1" ht="6.75" customHeight="1">
      <c r="B152" s="55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7"/>
    </row>
  </sheetData>
  <sheetProtection/>
  <mergeCells count="154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N130:Q130"/>
    <mergeCell ref="F127:I127"/>
    <mergeCell ref="L127:M127"/>
    <mergeCell ref="N127:Q127"/>
    <mergeCell ref="F128:I128"/>
    <mergeCell ref="L128:M128"/>
    <mergeCell ref="N128:Q128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F137:I137"/>
    <mergeCell ref="L137:M137"/>
    <mergeCell ref="N137:Q137"/>
    <mergeCell ref="F133:I133"/>
    <mergeCell ref="L133:M133"/>
    <mergeCell ref="N133:Q133"/>
    <mergeCell ref="F134:I134"/>
    <mergeCell ref="L134:M134"/>
    <mergeCell ref="N134:Q13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N138:Q138"/>
    <mergeCell ref="N150:Q150"/>
    <mergeCell ref="F149:I149"/>
    <mergeCell ref="L149:M149"/>
    <mergeCell ref="N149:Q149"/>
    <mergeCell ref="F151:I151"/>
    <mergeCell ref="L151:M151"/>
    <mergeCell ref="N151:Q151"/>
    <mergeCell ref="F147:I147"/>
    <mergeCell ref="L147:M147"/>
    <mergeCell ref="H1:K1"/>
    <mergeCell ref="S2:AC2"/>
    <mergeCell ref="N116:Q116"/>
    <mergeCell ref="N117:Q117"/>
    <mergeCell ref="N118:Q118"/>
    <mergeCell ref="N136:Q136"/>
    <mergeCell ref="F135:I135"/>
    <mergeCell ref="L135:M135"/>
    <mergeCell ref="N135:Q135"/>
    <mergeCell ref="F131:I131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15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1406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190"/>
      <c r="B1" s="187"/>
      <c r="C1" s="187"/>
      <c r="D1" s="188" t="s">
        <v>1</v>
      </c>
      <c r="E1" s="187"/>
      <c r="F1" s="189" t="s">
        <v>373</v>
      </c>
      <c r="G1" s="189"/>
      <c r="H1" s="230" t="s">
        <v>374</v>
      </c>
      <c r="I1" s="230"/>
      <c r="J1" s="230"/>
      <c r="K1" s="230"/>
      <c r="L1" s="189" t="s">
        <v>375</v>
      </c>
      <c r="M1" s="187"/>
      <c r="N1" s="187"/>
      <c r="O1" s="188" t="s">
        <v>101</v>
      </c>
      <c r="P1" s="187"/>
      <c r="Q1" s="187"/>
      <c r="R1" s="187"/>
      <c r="S1" s="189" t="s">
        <v>376</v>
      </c>
      <c r="T1" s="189"/>
      <c r="U1" s="190"/>
      <c r="V1" s="19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75" customHeight="1">
      <c r="C2" s="226" t="s">
        <v>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17" t="s">
        <v>93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72</v>
      </c>
    </row>
    <row r="4" spans="2:46" ht="36.75" customHeight="1">
      <c r="B4" s="21"/>
      <c r="C4" s="221" t="s">
        <v>102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3"/>
      <c r="T4" s="24" t="s">
        <v>10</v>
      </c>
      <c r="AT4" s="17" t="s">
        <v>4</v>
      </c>
    </row>
    <row r="5" spans="2:18" ht="6.7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4.75" customHeight="1">
      <c r="B6" s="21"/>
      <c r="C6" s="22"/>
      <c r="D6" s="28" t="s">
        <v>13</v>
      </c>
      <c r="E6" s="22"/>
      <c r="F6" s="242" t="str">
        <f>'Rekapitulácia stavby'!K6</f>
        <v>Prestavba 2. a 3. nadzemného podlažia domu služieb na 10 mestských nájomných bytov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"/>
      <c r="R6" s="23"/>
    </row>
    <row r="7" spans="2:18" ht="24.75" customHeight="1">
      <c r="B7" s="21"/>
      <c r="C7" s="22"/>
      <c r="D7" s="28" t="s">
        <v>103</v>
      </c>
      <c r="E7" s="22"/>
      <c r="F7" s="242" t="s">
        <v>104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"/>
      <c r="R7" s="23"/>
    </row>
    <row r="8" spans="2:18" s="1" customFormat="1" ht="32.25" customHeight="1">
      <c r="B8" s="31"/>
      <c r="C8" s="32"/>
      <c r="D8" s="27" t="s">
        <v>105</v>
      </c>
      <c r="E8" s="32"/>
      <c r="F8" s="228" t="s">
        <v>311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32"/>
      <c r="R8" s="33"/>
    </row>
    <row r="9" spans="2:18" s="1" customFormat="1" ht="14.25" customHeight="1">
      <c r="B9" s="31"/>
      <c r="C9" s="32"/>
      <c r="D9" s="28" t="s">
        <v>15</v>
      </c>
      <c r="E9" s="32"/>
      <c r="F9" s="26" t="s">
        <v>3</v>
      </c>
      <c r="G9" s="32"/>
      <c r="H9" s="32"/>
      <c r="I9" s="32"/>
      <c r="J9" s="32"/>
      <c r="K9" s="32"/>
      <c r="L9" s="32"/>
      <c r="M9" s="28" t="s">
        <v>16</v>
      </c>
      <c r="N9" s="32"/>
      <c r="O9" s="26" t="s">
        <v>3</v>
      </c>
      <c r="P9" s="32"/>
      <c r="Q9" s="32"/>
      <c r="R9" s="33"/>
    </row>
    <row r="10" spans="2:18" s="1" customFormat="1" ht="14.25" customHeight="1">
      <c r="B10" s="31"/>
      <c r="C10" s="32"/>
      <c r="D10" s="28" t="s">
        <v>17</v>
      </c>
      <c r="E10" s="32"/>
      <c r="F10" s="26" t="s">
        <v>192</v>
      </c>
      <c r="G10" s="32"/>
      <c r="H10" s="32"/>
      <c r="I10" s="32"/>
      <c r="J10" s="32"/>
      <c r="K10" s="32"/>
      <c r="L10" s="32"/>
      <c r="M10" s="28" t="s">
        <v>19</v>
      </c>
      <c r="N10" s="32"/>
      <c r="O10" s="253" t="str">
        <f>'Rekapitulácia stavby'!AN8</f>
        <v>25.1.2016</v>
      </c>
      <c r="P10" s="195"/>
      <c r="Q10" s="32"/>
      <c r="R10" s="33"/>
    </row>
    <row r="11" spans="2:18" s="1" customFormat="1" ht="10.5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25" customHeight="1">
      <c r="B12" s="31"/>
      <c r="C12" s="32"/>
      <c r="D12" s="28" t="s">
        <v>21</v>
      </c>
      <c r="E12" s="32"/>
      <c r="F12" s="32"/>
      <c r="G12" s="32"/>
      <c r="H12" s="32"/>
      <c r="I12" s="32"/>
      <c r="J12" s="32"/>
      <c r="K12" s="32"/>
      <c r="L12" s="32"/>
      <c r="M12" s="28" t="s">
        <v>22</v>
      </c>
      <c r="N12" s="32"/>
      <c r="O12" s="227" t="s">
        <v>3</v>
      </c>
      <c r="P12" s="195"/>
      <c r="Q12" s="32"/>
      <c r="R12" s="33"/>
    </row>
    <row r="13" spans="2:18" s="1" customFormat="1" ht="18" customHeight="1">
      <c r="B13" s="31"/>
      <c r="C13" s="32"/>
      <c r="D13" s="32"/>
      <c r="E13" s="26" t="s">
        <v>23</v>
      </c>
      <c r="F13" s="32"/>
      <c r="G13" s="32"/>
      <c r="H13" s="32"/>
      <c r="I13" s="32"/>
      <c r="J13" s="32"/>
      <c r="K13" s="32"/>
      <c r="L13" s="32"/>
      <c r="M13" s="28" t="s">
        <v>24</v>
      </c>
      <c r="N13" s="32"/>
      <c r="O13" s="227" t="s">
        <v>3</v>
      </c>
      <c r="P13" s="195"/>
      <c r="Q13" s="32"/>
      <c r="R13" s="33"/>
    </row>
    <row r="14" spans="2:18" s="1" customFormat="1" ht="6.7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25" customHeight="1">
      <c r="B15" s="31"/>
      <c r="C15" s="32"/>
      <c r="D15" s="28" t="s">
        <v>25</v>
      </c>
      <c r="E15" s="32"/>
      <c r="F15" s="32"/>
      <c r="G15" s="32"/>
      <c r="H15" s="32"/>
      <c r="I15" s="32"/>
      <c r="J15" s="32"/>
      <c r="K15" s="32"/>
      <c r="L15" s="32"/>
      <c r="M15" s="28" t="s">
        <v>22</v>
      </c>
      <c r="N15" s="32"/>
      <c r="O15" s="227" t="s">
        <v>3</v>
      </c>
      <c r="P15" s="195"/>
      <c r="Q15" s="32"/>
      <c r="R15" s="33"/>
    </row>
    <row r="16" spans="2:18" s="1" customFormat="1" ht="18" customHeight="1">
      <c r="B16" s="31"/>
      <c r="C16" s="32"/>
      <c r="D16" s="32"/>
      <c r="E16" s="26" t="s">
        <v>23</v>
      </c>
      <c r="F16" s="32"/>
      <c r="G16" s="32"/>
      <c r="H16" s="32"/>
      <c r="I16" s="32"/>
      <c r="J16" s="32"/>
      <c r="K16" s="32"/>
      <c r="L16" s="32"/>
      <c r="M16" s="28" t="s">
        <v>24</v>
      </c>
      <c r="N16" s="32"/>
      <c r="O16" s="227" t="s">
        <v>3</v>
      </c>
      <c r="P16" s="195"/>
      <c r="Q16" s="32"/>
      <c r="R16" s="33"/>
    </row>
    <row r="17" spans="2:18" s="1" customFormat="1" ht="6.7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25" customHeight="1">
      <c r="B18" s="31"/>
      <c r="C18" s="32"/>
      <c r="D18" s="28" t="s">
        <v>26</v>
      </c>
      <c r="E18" s="32"/>
      <c r="F18" s="32"/>
      <c r="G18" s="32"/>
      <c r="H18" s="32"/>
      <c r="I18" s="32"/>
      <c r="J18" s="32"/>
      <c r="K18" s="32"/>
      <c r="L18" s="32"/>
      <c r="M18" s="28" t="s">
        <v>22</v>
      </c>
      <c r="N18" s="32"/>
      <c r="O18" s="227" t="s">
        <v>3</v>
      </c>
      <c r="P18" s="195"/>
      <c r="Q18" s="32"/>
      <c r="R18" s="33"/>
    </row>
    <row r="19" spans="2:18" s="1" customFormat="1" ht="18" customHeight="1">
      <c r="B19" s="31"/>
      <c r="C19" s="32"/>
      <c r="D19" s="32"/>
      <c r="E19" s="26" t="s">
        <v>23</v>
      </c>
      <c r="F19" s="32"/>
      <c r="G19" s="32"/>
      <c r="H19" s="32"/>
      <c r="I19" s="32"/>
      <c r="J19" s="32"/>
      <c r="K19" s="32"/>
      <c r="L19" s="32"/>
      <c r="M19" s="28" t="s">
        <v>24</v>
      </c>
      <c r="N19" s="32"/>
      <c r="O19" s="227" t="s">
        <v>3</v>
      </c>
      <c r="P19" s="195"/>
      <c r="Q19" s="32"/>
      <c r="R19" s="33"/>
    </row>
    <row r="20" spans="2:18" s="1" customFormat="1" ht="6.7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25" customHeight="1">
      <c r="B21" s="31"/>
      <c r="C21" s="32"/>
      <c r="D21" s="28" t="s">
        <v>30</v>
      </c>
      <c r="E21" s="32"/>
      <c r="F21" s="32"/>
      <c r="G21" s="32"/>
      <c r="H21" s="32"/>
      <c r="I21" s="32"/>
      <c r="J21" s="32"/>
      <c r="K21" s="32"/>
      <c r="L21" s="32"/>
      <c r="M21" s="28" t="s">
        <v>22</v>
      </c>
      <c r="N21" s="32"/>
      <c r="O21" s="227" t="s">
        <v>3</v>
      </c>
      <c r="P21" s="195"/>
      <c r="Q21" s="32"/>
      <c r="R21" s="33"/>
    </row>
    <row r="22" spans="2:18" s="1" customFormat="1" ht="18" customHeight="1">
      <c r="B22" s="31"/>
      <c r="C22" s="32"/>
      <c r="D22" s="32"/>
      <c r="E22" s="26" t="s">
        <v>23</v>
      </c>
      <c r="F22" s="32"/>
      <c r="G22" s="32"/>
      <c r="H22" s="32"/>
      <c r="I22" s="32"/>
      <c r="J22" s="32"/>
      <c r="K22" s="32"/>
      <c r="L22" s="32"/>
      <c r="M22" s="28" t="s">
        <v>24</v>
      </c>
      <c r="N22" s="32"/>
      <c r="O22" s="227" t="s">
        <v>3</v>
      </c>
      <c r="P22" s="195"/>
      <c r="Q22" s="32"/>
      <c r="R22" s="33"/>
    </row>
    <row r="23" spans="2:18" s="1" customFormat="1" ht="6.7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25" customHeight="1">
      <c r="B24" s="31"/>
      <c r="C24" s="32"/>
      <c r="D24" s="28" t="s">
        <v>31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229" t="s">
        <v>3</v>
      </c>
      <c r="F25" s="195"/>
      <c r="G25" s="195"/>
      <c r="H25" s="195"/>
      <c r="I25" s="195"/>
      <c r="J25" s="195"/>
      <c r="K25" s="195"/>
      <c r="L25" s="195"/>
      <c r="M25" s="32"/>
      <c r="N25" s="32"/>
      <c r="O25" s="32"/>
      <c r="P25" s="32"/>
      <c r="Q25" s="32"/>
      <c r="R25" s="33"/>
    </row>
    <row r="26" spans="2:18" s="1" customFormat="1" ht="6.7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7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25" customHeight="1">
      <c r="B28" s="31"/>
      <c r="C28" s="32"/>
      <c r="D28" s="109" t="s">
        <v>107</v>
      </c>
      <c r="E28" s="32"/>
      <c r="F28" s="32"/>
      <c r="G28" s="32"/>
      <c r="H28" s="32"/>
      <c r="I28" s="32"/>
      <c r="J28" s="32"/>
      <c r="K28" s="32"/>
      <c r="L28" s="32"/>
      <c r="M28" s="222">
        <f>N89</f>
        <v>5126.393999999999</v>
      </c>
      <c r="N28" s="195"/>
      <c r="O28" s="195"/>
      <c r="P28" s="195"/>
      <c r="Q28" s="32"/>
      <c r="R28" s="33"/>
    </row>
    <row r="29" spans="2:18" s="1" customFormat="1" ht="14.25" customHeight="1">
      <c r="B29" s="31"/>
      <c r="C29" s="32"/>
      <c r="D29" s="30" t="s">
        <v>108</v>
      </c>
      <c r="E29" s="32"/>
      <c r="F29" s="32"/>
      <c r="G29" s="32"/>
      <c r="H29" s="32"/>
      <c r="I29" s="32"/>
      <c r="J29" s="32"/>
      <c r="K29" s="32"/>
      <c r="L29" s="32"/>
      <c r="M29" s="222">
        <f>N98</f>
        <v>0</v>
      </c>
      <c r="N29" s="195"/>
      <c r="O29" s="195"/>
      <c r="P29" s="195"/>
      <c r="Q29" s="32"/>
      <c r="R29" s="33"/>
    </row>
    <row r="30" spans="2:18" s="1" customFormat="1" ht="6.7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4.75" customHeight="1">
      <c r="B31" s="31"/>
      <c r="C31" s="32"/>
      <c r="D31" s="110" t="s">
        <v>35</v>
      </c>
      <c r="E31" s="32"/>
      <c r="F31" s="32"/>
      <c r="G31" s="32"/>
      <c r="H31" s="32"/>
      <c r="I31" s="32"/>
      <c r="J31" s="32"/>
      <c r="K31" s="32"/>
      <c r="L31" s="32"/>
      <c r="M31" s="265">
        <f>ROUND(M28+M29,2)</f>
        <v>5126.39</v>
      </c>
      <c r="N31" s="195"/>
      <c r="O31" s="195"/>
      <c r="P31" s="195"/>
      <c r="Q31" s="32"/>
      <c r="R31" s="33"/>
    </row>
    <row r="32" spans="2:18" s="1" customFormat="1" ht="6.7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25" customHeight="1">
      <c r="B33" s="31"/>
      <c r="C33" s="32"/>
      <c r="D33" s="38" t="s">
        <v>36</v>
      </c>
      <c r="E33" s="38" t="s">
        <v>37</v>
      </c>
      <c r="F33" s="39">
        <v>0.2</v>
      </c>
      <c r="G33" s="111" t="s">
        <v>38</v>
      </c>
      <c r="H33" s="263">
        <f>ROUND((SUM(BE98:BE99)+SUM(BE118:BE153)),2)</f>
        <v>0</v>
      </c>
      <c r="I33" s="195"/>
      <c r="J33" s="195"/>
      <c r="K33" s="32"/>
      <c r="L33" s="32"/>
      <c r="M33" s="263">
        <f>ROUND(ROUND((SUM(BE98:BE99)+SUM(BE118:BE153)),2)*F33,2)</f>
        <v>0</v>
      </c>
      <c r="N33" s="195"/>
      <c r="O33" s="195"/>
      <c r="P33" s="195"/>
      <c r="Q33" s="32"/>
      <c r="R33" s="33"/>
    </row>
    <row r="34" spans="2:18" s="1" customFormat="1" ht="14.25" customHeight="1">
      <c r="B34" s="31"/>
      <c r="C34" s="32"/>
      <c r="D34" s="32"/>
      <c r="E34" s="38" t="s">
        <v>39</v>
      </c>
      <c r="F34" s="39">
        <v>0.2</v>
      </c>
      <c r="G34" s="111" t="s">
        <v>38</v>
      </c>
      <c r="H34" s="263">
        <f>ROUND((SUM(BF98:BF99)+SUM(BF118:BF153)),2)</f>
        <v>5126.39</v>
      </c>
      <c r="I34" s="195"/>
      <c r="J34" s="195"/>
      <c r="K34" s="32"/>
      <c r="L34" s="32"/>
      <c r="M34" s="263">
        <f>ROUND(ROUND((SUM(BF98:BF99)+SUM(BF118:BF153)),2)*F34,2)</f>
        <v>1025.28</v>
      </c>
      <c r="N34" s="195"/>
      <c r="O34" s="195"/>
      <c r="P34" s="195"/>
      <c r="Q34" s="32"/>
      <c r="R34" s="33"/>
    </row>
    <row r="35" spans="2:18" s="1" customFormat="1" ht="14.25" customHeight="1" hidden="1">
      <c r="B35" s="31"/>
      <c r="C35" s="32"/>
      <c r="D35" s="32"/>
      <c r="E35" s="38" t="s">
        <v>40</v>
      </c>
      <c r="F35" s="39">
        <v>0.2</v>
      </c>
      <c r="G35" s="111" t="s">
        <v>38</v>
      </c>
      <c r="H35" s="263">
        <f>ROUND((SUM(BG98:BG99)+SUM(BG118:BG153)),2)</f>
        <v>0</v>
      </c>
      <c r="I35" s="195"/>
      <c r="J35" s="195"/>
      <c r="K35" s="32"/>
      <c r="L35" s="32"/>
      <c r="M35" s="263">
        <v>0</v>
      </c>
      <c r="N35" s="195"/>
      <c r="O35" s="195"/>
      <c r="P35" s="195"/>
      <c r="Q35" s="32"/>
      <c r="R35" s="33"/>
    </row>
    <row r="36" spans="2:18" s="1" customFormat="1" ht="14.25" customHeight="1" hidden="1">
      <c r="B36" s="31"/>
      <c r="C36" s="32"/>
      <c r="D36" s="32"/>
      <c r="E36" s="38" t="s">
        <v>41</v>
      </c>
      <c r="F36" s="39">
        <v>0.2</v>
      </c>
      <c r="G36" s="111" t="s">
        <v>38</v>
      </c>
      <c r="H36" s="263">
        <f>ROUND((SUM(BH98:BH99)+SUM(BH118:BH153)),2)</f>
        <v>0</v>
      </c>
      <c r="I36" s="195"/>
      <c r="J36" s="195"/>
      <c r="K36" s="32"/>
      <c r="L36" s="32"/>
      <c r="M36" s="263">
        <v>0</v>
      </c>
      <c r="N36" s="195"/>
      <c r="O36" s="195"/>
      <c r="P36" s="195"/>
      <c r="Q36" s="32"/>
      <c r="R36" s="33"/>
    </row>
    <row r="37" spans="2:18" s="1" customFormat="1" ht="14.25" customHeight="1" hidden="1">
      <c r="B37" s="31"/>
      <c r="C37" s="32"/>
      <c r="D37" s="32"/>
      <c r="E37" s="38" t="s">
        <v>42</v>
      </c>
      <c r="F37" s="39">
        <v>0</v>
      </c>
      <c r="G37" s="111" t="s">
        <v>38</v>
      </c>
      <c r="H37" s="263">
        <f>ROUND((SUM(BI98:BI99)+SUM(BI118:BI153)),2)</f>
        <v>0</v>
      </c>
      <c r="I37" s="195"/>
      <c r="J37" s="195"/>
      <c r="K37" s="32"/>
      <c r="L37" s="32"/>
      <c r="M37" s="263">
        <v>0</v>
      </c>
      <c r="N37" s="195"/>
      <c r="O37" s="195"/>
      <c r="P37" s="195"/>
      <c r="Q37" s="32"/>
      <c r="R37" s="33"/>
    </row>
    <row r="38" spans="2:18" s="1" customFormat="1" ht="6.7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4.75" customHeight="1">
      <c r="B39" s="31"/>
      <c r="C39" s="108"/>
      <c r="D39" s="112" t="s">
        <v>43</v>
      </c>
      <c r="E39" s="72"/>
      <c r="F39" s="72"/>
      <c r="G39" s="113" t="s">
        <v>44</v>
      </c>
      <c r="H39" s="114" t="s">
        <v>45</v>
      </c>
      <c r="I39" s="72"/>
      <c r="J39" s="72"/>
      <c r="K39" s="72"/>
      <c r="L39" s="264">
        <f>SUM(M31:M37)</f>
        <v>6151.67</v>
      </c>
      <c r="M39" s="211"/>
      <c r="N39" s="211"/>
      <c r="O39" s="211"/>
      <c r="P39" s="213"/>
      <c r="Q39" s="108"/>
      <c r="R39" s="33"/>
    </row>
    <row r="40" spans="2:18" s="1" customFormat="1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2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2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2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2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2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2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2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2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2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4.25">
      <c r="B50" s="31"/>
      <c r="C50" s="32"/>
      <c r="D50" s="46" t="s">
        <v>46</v>
      </c>
      <c r="E50" s="47"/>
      <c r="F50" s="47"/>
      <c r="G50" s="47"/>
      <c r="H50" s="48"/>
      <c r="I50" s="32"/>
      <c r="J50" s="46" t="s">
        <v>47</v>
      </c>
      <c r="K50" s="47"/>
      <c r="L50" s="47"/>
      <c r="M50" s="47"/>
      <c r="N50" s="47"/>
      <c r="O50" s="47"/>
      <c r="P50" s="48"/>
      <c r="Q50" s="32"/>
      <c r="R50" s="33"/>
    </row>
    <row r="51" spans="2:18" ht="12">
      <c r="B51" s="21"/>
      <c r="C51" s="22"/>
      <c r="D51" s="49"/>
      <c r="E51" s="22"/>
      <c r="F51" s="22"/>
      <c r="G51" s="22"/>
      <c r="H51" s="50"/>
      <c r="I51" s="22"/>
      <c r="J51" s="49"/>
      <c r="K51" s="22"/>
      <c r="L51" s="22"/>
      <c r="M51" s="22"/>
      <c r="N51" s="22"/>
      <c r="O51" s="22"/>
      <c r="P51" s="50"/>
      <c r="Q51" s="22"/>
      <c r="R51" s="23"/>
    </row>
    <row r="52" spans="2:18" ht="12">
      <c r="B52" s="21"/>
      <c r="C52" s="22"/>
      <c r="D52" s="49"/>
      <c r="E52" s="22"/>
      <c r="F52" s="22"/>
      <c r="G52" s="22"/>
      <c r="H52" s="50"/>
      <c r="I52" s="22"/>
      <c r="J52" s="49"/>
      <c r="K52" s="22"/>
      <c r="L52" s="22"/>
      <c r="M52" s="22"/>
      <c r="N52" s="22"/>
      <c r="O52" s="22"/>
      <c r="P52" s="50"/>
      <c r="Q52" s="22"/>
      <c r="R52" s="23"/>
    </row>
    <row r="53" spans="2:18" ht="12">
      <c r="B53" s="21"/>
      <c r="C53" s="22"/>
      <c r="D53" s="49"/>
      <c r="E53" s="22"/>
      <c r="F53" s="22"/>
      <c r="G53" s="22"/>
      <c r="H53" s="50"/>
      <c r="I53" s="22"/>
      <c r="J53" s="49"/>
      <c r="K53" s="22"/>
      <c r="L53" s="22"/>
      <c r="M53" s="22"/>
      <c r="N53" s="22"/>
      <c r="O53" s="22"/>
      <c r="P53" s="50"/>
      <c r="Q53" s="22"/>
      <c r="R53" s="23"/>
    </row>
    <row r="54" spans="2:18" ht="12">
      <c r="B54" s="21"/>
      <c r="C54" s="22"/>
      <c r="D54" s="49"/>
      <c r="E54" s="22"/>
      <c r="F54" s="22"/>
      <c r="G54" s="22"/>
      <c r="H54" s="50"/>
      <c r="I54" s="22"/>
      <c r="J54" s="49"/>
      <c r="K54" s="22"/>
      <c r="L54" s="22"/>
      <c r="M54" s="22"/>
      <c r="N54" s="22"/>
      <c r="O54" s="22"/>
      <c r="P54" s="50"/>
      <c r="Q54" s="22"/>
      <c r="R54" s="23"/>
    </row>
    <row r="55" spans="2:18" ht="12">
      <c r="B55" s="21"/>
      <c r="C55" s="22"/>
      <c r="D55" s="49"/>
      <c r="E55" s="22"/>
      <c r="F55" s="22"/>
      <c r="G55" s="22"/>
      <c r="H55" s="50"/>
      <c r="I55" s="22"/>
      <c r="J55" s="49"/>
      <c r="K55" s="22"/>
      <c r="L55" s="22"/>
      <c r="M55" s="22"/>
      <c r="N55" s="22"/>
      <c r="O55" s="22"/>
      <c r="P55" s="50"/>
      <c r="Q55" s="22"/>
      <c r="R55" s="23"/>
    </row>
    <row r="56" spans="2:18" ht="12">
      <c r="B56" s="21"/>
      <c r="C56" s="22"/>
      <c r="D56" s="49"/>
      <c r="E56" s="22"/>
      <c r="F56" s="22"/>
      <c r="G56" s="22"/>
      <c r="H56" s="50"/>
      <c r="I56" s="22"/>
      <c r="J56" s="49"/>
      <c r="K56" s="22"/>
      <c r="L56" s="22"/>
      <c r="M56" s="22"/>
      <c r="N56" s="22"/>
      <c r="O56" s="22"/>
      <c r="P56" s="50"/>
      <c r="Q56" s="22"/>
      <c r="R56" s="23"/>
    </row>
    <row r="57" spans="2:18" ht="12">
      <c r="B57" s="21"/>
      <c r="C57" s="22"/>
      <c r="D57" s="49"/>
      <c r="E57" s="22"/>
      <c r="F57" s="22"/>
      <c r="G57" s="22"/>
      <c r="H57" s="50"/>
      <c r="I57" s="22"/>
      <c r="J57" s="49"/>
      <c r="K57" s="22"/>
      <c r="L57" s="22"/>
      <c r="M57" s="22"/>
      <c r="N57" s="22"/>
      <c r="O57" s="22"/>
      <c r="P57" s="50"/>
      <c r="Q57" s="22"/>
      <c r="R57" s="23"/>
    </row>
    <row r="58" spans="2:18" ht="12">
      <c r="B58" s="21"/>
      <c r="C58" s="22"/>
      <c r="D58" s="49"/>
      <c r="E58" s="22"/>
      <c r="F58" s="22"/>
      <c r="G58" s="22"/>
      <c r="H58" s="50"/>
      <c r="I58" s="22"/>
      <c r="J58" s="49"/>
      <c r="K58" s="22"/>
      <c r="L58" s="22"/>
      <c r="M58" s="22"/>
      <c r="N58" s="22"/>
      <c r="O58" s="22"/>
      <c r="P58" s="50"/>
      <c r="Q58" s="22"/>
      <c r="R58" s="23"/>
    </row>
    <row r="59" spans="2:18" s="1" customFormat="1" ht="14.25">
      <c r="B59" s="31"/>
      <c r="C59" s="32"/>
      <c r="D59" s="51" t="s">
        <v>48</v>
      </c>
      <c r="E59" s="52"/>
      <c r="F59" s="52"/>
      <c r="G59" s="53" t="s">
        <v>49</v>
      </c>
      <c r="H59" s="54"/>
      <c r="I59" s="32"/>
      <c r="J59" s="51" t="s">
        <v>48</v>
      </c>
      <c r="K59" s="52"/>
      <c r="L59" s="52"/>
      <c r="M59" s="52"/>
      <c r="N59" s="53" t="s">
        <v>49</v>
      </c>
      <c r="O59" s="52"/>
      <c r="P59" s="54"/>
      <c r="Q59" s="32"/>
      <c r="R59" s="33"/>
    </row>
    <row r="60" spans="2:18" ht="12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4.25">
      <c r="B61" s="31"/>
      <c r="C61" s="32"/>
      <c r="D61" s="46" t="s">
        <v>50</v>
      </c>
      <c r="E61" s="47"/>
      <c r="F61" s="47"/>
      <c r="G61" s="47"/>
      <c r="H61" s="48"/>
      <c r="I61" s="32"/>
      <c r="J61" s="46" t="s">
        <v>51</v>
      </c>
      <c r="K61" s="47"/>
      <c r="L61" s="47"/>
      <c r="M61" s="47"/>
      <c r="N61" s="47"/>
      <c r="O61" s="47"/>
      <c r="P61" s="48"/>
      <c r="Q61" s="32"/>
      <c r="R61" s="33"/>
    </row>
    <row r="62" spans="2:18" ht="12">
      <c r="B62" s="21"/>
      <c r="C62" s="22"/>
      <c r="D62" s="49"/>
      <c r="E62" s="22"/>
      <c r="F62" s="22"/>
      <c r="G62" s="22"/>
      <c r="H62" s="50"/>
      <c r="I62" s="22"/>
      <c r="J62" s="49"/>
      <c r="K62" s="22"/>
      <c r="L62" s="22"/>
      <c r="M62" s="22"/>
      <c r="N62" s="22"/>
      <c r="O62" s="22"/>
      <c r="P62" s="50"/>
      <c r="Q62" s="22"/>
      <c r="R62" s="23"/>
    </row>
    <row r="63" spans="2:18" ht="12">
      <c r="B63" s="21"/>
      <c r="C63" s="22"/>
      <c r="D63" s="49"/>
      <c r="E63" s="22"/>
      <c r="F63" s="22"/>
      <c r="G63" s="22"/>
      <c r="H63" s="50"/>
      <c r="I63" s="22"/>
      <c r="J63" s="49"/>
      <c r="K63" s="22"/>
      <c r="L63" s="22"/>
      <c r="M63" s="22"/>
      <c r="N63" s="22"/>
      <c r="O63" s="22"/>
      <c r="P63" s="50"/>
      <c r="Q63" s="22"/>
      <c r="R63" s="23"/>
    </row>
    <row r="64" spans="2:18" ht="12">
      <c r="B64" s="21"/>
      <c r="C64" s="22"/>
      <c r="D64" s="49"/>
      <c r="E64" s="22"/>
      <c r="F64" s="22"/>
      <c r="G64" s="22"/>
      <c r="H64" s="50"/>
      <c r="I64" s="22"/>
      <c r="J64" s="49"/>
      <c r="K64" s="22"/>
      <c r="L64" s="22"/>
      <c r="M64" s="22"/>
      <c r="N64" s="22"/>
      <c r="O64" s="22"/>
      <c r="P64" s="50"/>
      <c r="Q64" s="22"/>
      <c r="R64" s="23"/>
    </row>
    <row r="65" spans="2:18" ht="12">
      <c r="B65" s="21"/>
      <c r="C65" s="22"/>
      <c r="D65" s="49"/>
      <c r="E65" s="22"/>
      <c r="F65" s="22"/>
      <c r="G65" s="22"/>
      <c r="H65" s="50"/>
      <c r="I65" s="22"/>
      <c r="J65" s="49"/>
      <c r="K65" s="22"/>
      <c r="L65" s="22"/>
      <c r="M65" s="22"/>
      <c r="N65" s="22"/>
      <c r="O65" s="22"/>
      <c r="P65" s="50"/>
      <c r="Q65" s="22"/>
      <c r="R65" s="23"/>
    </row>
    <row r="66" spans="2:18" ht="12">
      <c r="B66" s="21"/>
      <c r="C66" s="22"/>
      <c r="D66" s="49"/>
      <c r="E66" s="22"/>
      <c r="F66" s="22"/>
      <c r="G66" s="22"/>
      <c r="H66" s="50"/>
      <c r="I66" s="22"/>
      <c r="J66" s="49"/>
      <c r="K66" s="22"/>
      <c r="L66" s="22"/>
      <c r="M66" s="22"/>
      <c r="N66" s="22"/>
      <c r="O66" s="22"/>
      <c r="P66" s="50"/>
      <c r="Q66" s="22"/>
      <c r="R66" s="23"/>
    </row>
    <row r="67" spans="2:18" ht="12">
      <c r="B67" s="21"/>
      <c r="C67" s="22"/>
      <c r="D67" s="49"/>
      <c r="E67" s="22"/>
      <c r="F67" s="22"/>
      <c r="G67" s="22"/>
      <c r="H67" s="50"/>
      <c r="I67" s="22"/>
      <c r="J67" s="49"/>
      <c r="K67" s="22"/>
      <c r="L67" s="22"/>
      <c r="M67" s="22"/>
      <c r="N67" s="22"/>
      <c r="O67" s="22"/>
      <c r="P67" s="50"/>
      <c r="Q67" s="22"/>
      <c r="R67" s="23"/>
    </row>
    <row r="68" spans="2:18" ht="12">
      <c r="B68" s="21"/>
      <c r="C68" s="22"/>
      <c r="D68" s="49"/>
      <c r="E68" s="22"/>
      <c r="F68" s="22"/>
      <c r="G68" s="22"/>
      <c r="H68" s="50"/>
      <c r="I68" s="22"/>
      <c r="J68" s="49"/>
      <c r="K68" s="22"/>
      <c r="L68" s="22"/>
      <c r="M68" s="22"/>
      <c r="N68" s="22"/>
      <c r="O68" s="22"/>
      <c r="P68" s="50"/>
      <c r="Q68" s="22"/>
      <c r="R68" s="23"/>
    </row>
    <row r="69" spans="2:18" ht="12">
      <c r="B69" s="21"/>
      <c r="C69" s="22"/>
      <c r="D69" s="49"/>
      <c r="E69" s="22"/>
      <c r="F69" s="22"/>
      <c r="G69" s="22"/>
      <c r="H69" s="50"/>
      <c r="I69" s="22"/>
      <c r="J69" s="49"/>
      <c r="K69" s="22"/>
      <c r="L69" s="22"/>
      <c r="M69" s="22"/>
      <c r="N69" s="22"/>
      <c r="O69" s="22"/>
      <c r="P69" s="50"/>
      <c r="Q69" s="22"/>
      <c r="R69" s="23"/>
    </row>
    <row r="70" spans="2:18" s="1" customFormat="1" ht="14.25">
      <c r="B70" s="31"/>
      <c r="C70" s="32"/>
      <c r="D70" s="51" t="s">
        <v>48</v>
      </c>
      <c r="E70" s="52"/>
      <c r="F70" s="52"/>
      <c r="G70" s="53" t="s">
        <v>49</v>
      </c>
      <c r="H70" s="54"/>
      <c r="I70" s="32"/>
      <c r="J70" s="51" t="s">
        <v>48</v>
      </c>
      <c r="K70" s="52"/>
      <c r="L70" s="52"/>
      <c r="M70" s="52"/>
      <c r="N70" s="53" t="s">
        <v>49</v>
      </c>
      <c r="O70" s="52"/>
      <c r="P70" s="54"/>
      <c r="Q70" s="32"/>
      <c r="R70" s="33"/>
    </row>
    <row r="71" spans="2:18" s="1" customFormat="1" ht="14.2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75" customHeight="1">
      <c r="B76" s="31"/>
      <c r="C76" s="221" t="s">
        <v>109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3"/>
    </row>
    <row r="77" spans="2:18" s="1" customFormat="1" ht="6.7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13</v>
      </c>
      <c r="D78" s="32"/>
      <c r="E78" s="32"/>
      <c r="F78" s="242" t="str">
        <f>F6</f>
        <v>Prestavba 2. a 3. nadzemného podlažia domu služieb na 10 mestských nájomných bytov</v>
      </c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32"/>
      <c r="R78" s="33"/>
    </row>
    <row r="79" spans="2:18" ht="30" customHeight="1">
      <c r="B79" s="21"/>
      <c r="C79" s="28" t="s">
        <v>103</v>
      </c>
      <c r="D79" s="22"/>
      <c r="E79" s="22"/>
      <c r="F79" s="242" t="s">
        <v>104</v>
      </c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"/>
      <c r="R79" s="23"/>
    </row>
    <row r="80" spans="2:18" s="1" customFormat="1" ht="36.75" customHeight="1">
      <c r="B80" s="31"/>
      <c r="C80" s="65" t="s">
        <v>105</v>
      </c>
      <c r="D80" s="32"/>
      <c r="E80" s="32"/>
      <c r="F80" s="204" t="str">
        <f>F8</f>
        <v>ARvoda - Areálové rozvody vody </v>
      </c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32"/>
      <c r="R80" s="33"/>
    </row>
    <row r="81" spans="2:18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8" t="s">
        <v>17</v>
      </c>
      <c r="D82" s="32"/>
      <c r="E82" s="32"/>
      <c r="F82" s="26" t="str">
        <f>F10</f>
        <v>Dom služieb Dudince, 962 71 Dudince, p.č.: 171/1,2</v>
      </c>
      <c r="G82" s="32"/>
      <c r="H82" s="32"/>
      <c r="I82" s="32"/>
      <c r="J82" s="32"/>
      <c r="K82" s="28" t="s">
        <v>19</v>
      </c>
      <c r="L82" s="32"/>
      <c r="M82" s="253" t="str">
        <f>IF(O10="","",O10)</f>
        <v>25.1.2016</v>
      </c>
      <c r="N82" s="195"/>
      <c r="O82" s="195"/>
      <c r="P82" s="195"/>
      <c r="Q82" s="32"/>
      <c r="R82" s="33"/>
    </row>
    <row r="83" spans="2:18" s="1" customFormat="1" ht="6.7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2.75">
      <c r="B84" s="31"/>
      <c r="C84" s="28" t="s">
        <v>21</v>
      </c>
      <c r="D84" s="32"/>
      <c r="E84" s="32"/>
      <c r="F84" s="26" t="str">
        <f>E13</f>
        <v> </v>
      </c>
      <c r="G84" s="32"/>
      <c r="H84" s="32"/>
      <c r="I84" s="32"/>
      <c r="J84" s="32"/>
      <c r="K84" s="28" t="s">
        <v>26</v>
      </c>
      <c r="L84" s="32"/>
      <c r="M84" s="227" t="str">
        <f>E19</f>
        <v> </v>
      </c>
      <c r="N84" s="195"/>
      <c r="O84" s="195"/>
      <c r="P84" s="195"/>
      <c r="Q84" s="195"/>
      <c r="R84" s="33"/>
    </row>
    <row r="85" spans="2:18" s="1" customFormat="1" ht="14.25" customHeight="1">
      <c r="B85" s="31"/>
      <c r="C85" s="28" t="s">
        <v>25</v>
      </c>
      <c r="D85" s="32"/>
      <c r="E85" s="32"/>
      <c r="F85" s="26" t="str">
        <f>IF(E16="","",E16)</f>
        <v> </v>
      </c>
      <c r="G85" s="32"/>
      <c r="H85" s="32"/>
      <c r="I85" s="32"/>
      <c r="J85" s="32"/>
      <c r="K85" s="28" t="s">
        <v>30</v>
      </c>
      <c r="L85" s="32"/>
      <c r="M85" s="227" t="str">
        <f>E22</f>
        <v> </v>
      </c>
      <c r="N85" s="195"/>
      <c r="O85" s="195"/>
      <c r="P85" s="195"/>
      <c r="Q85" s="195"/>
      <c r="R85" s="33"/>
    </row>
    <row r="86" spans="2:18" s="1" customFormat="1" ht="9.7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60" t="s">
        <v>110</v>
      </c>
      <c r="D87" s="259"/>
      <c r="E87" s="259"/>
      <c r="F87" s="259"/>
      <c r="G87" s="259"/>
      <c r="H87" s="108"/>
      <c r="I87" s="108"/>
      <c r="J87" s="108"/>
      <c r="K87" s="108"/>
      <c r="L87" s="108"/>
      <c r="M87" s="108"/>
      <c r="N87" s="260" t="s">
        <v>111</v>
      </c>
      <c r="O87" s="195"/>
      <c r="P87" s="195"/>
      <c r="Q87" s="195"/>
      <c r="R87" s="33"/>
    </row>
    <row r="88" spans="2:18" s="1" customFormat="1" ht="9.7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15" t="s">
        <v>112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194">
        <f>N118</f>
        <v>5126.393999999999</v>
      </c>
      <c r="O89" s="195"/>
      <c r="P89" s="195"/>
      <c r="Q89" s="195"/>
      <c r="R89" s="33"/>
      <c r="AU89" s="17" t="s">
        <v>113</v>
      </c>
    </row>
    <row r="90" spans="2:18" s="7" customFormat="1" ht="24.75" customHeight="1">
      <c r="B90" s="116"/>
      <c r="C90" s="117"/>
      <c r="D90" s="118" t="s">
        <v>193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61">
        <f>N119</f>
        <v>5079.338</v>
      </c>
      <c r="O90" s="262"/>
      <c r="P90" s="262"/>
      <c r="Q90" s="262"/>
      <c r="R90" s="119"/>
    </row>
    <row r="91" spans="2:18" s="8" customFormat="1" ht="19.5" customHeight="1">
      <c r="B91" s="120"/>
      <c r="C91" s="95"/>
      <c r="D91" s="121" t="s">
        <v>194</v>
      </c>
      <c r="E91" s="95"/>
      <c r="F91" s="95"/>
      <c r="G91" s="95"/>
      <c r="H91" s="95"/>
      <c r="I91" s="95"/>
      <c r="J91" s="95"/>
      <c r="K91" s="95"/>
      <c r="L91" s="95"/>
      <c r="M91" s="95"/>
      <c r="N91" s="197">
        <f>N120</f>
        <v>2841.6279999999997</v>
      </c>
      <c r="O91" s="198"/>
      <c r="P91" s="198"/>
      <c r="Q91" s="198"/>
      <c r="R91" s="122"/>
    </row>
    <row r="92" spans="2:18" s="8" customFormat="1" ht="19.5" customHeight="1">
      <c r="B92" s="120"/>
      <c r="C92" s="95"/>
      <c r="D92" s="121" t="s">
        <v>195</v>
      </c>
      <c r="E92" s="95"/>
      <c r="F92" s="95"/>
      <c r="G92" s="95"/>
      <c r="H92" s="95"/>
      <c r="I92" s="95"/>
      <c r="J92" s="95"/>
      <c r="K92" s="95"/>
      <c r="L92" s="95"/>
      <c r="M92" s="95"/>
      <c r="N92" s="197">
        <f>N138</f>
        <v>194.693</v>
      </c>
      <c r="O92" s="198"/>
      <c r="P92" s="198"/>
      <c r="Q92" s="198"/>
      <c r="R92" s="122"/>
    </row>
    <row r="93" spans="2:18" s="8" customFormat="1" ht="19.5" customHeight="1">
      <c r="B93" s="120"/>
      <c r="C93" s="95"/>
      <c r="D93" s="121" t="s">
        <v>196</v>
      </c>
      <c r="E93" s="95"/>
      <c r="F93" s="95"/>
      <c r="G93" s="95"/>
      <c r="H93" s="95"/>
      <c r="I93" s="95"/>
      <c r="J93" s="95"/>
      <c r="K93" s="95"/>
      <c r="L93" s="95"/>
      <c r="M93" s="95"/>
      <c r="N93" s="197">
        <f>N140</f>
        <v>442.952</v>
      </c>
      <c r="O93" s="198"/>
      <c r="P93" s="198"/>
      <c r="Q93" s="198"/>
      <c r="R93" s="122"/>
    </row>
    <row r="94" spans="2:18" s="8" customFormat="1" ht="19.5" customHeight="1">
      <c r="B94" s="120"/>
      <c r="C94" s="95"/>
      <c r="D94" s="121" t="s">
        <v>197</v>
      </c>
      <c r="E94" s="95"/>
      <c r="F94" s="95"/>
      <c r="G94" s="95"/>
      <c r="H94" s="95"/>
      <c r="I94" s="95"/>
      <c r="J94" s="95"/>
      <c r="K94" s="95"/>
      <c r="L94" s="95"/>
      <c r="M94" s="95"/>
      <c r="N94" s="197">
        <f>N148</f>
        <v>1600.065</v>
      </c>
      <c r="O94" s="198"/>
      <c r="P94" s="198"/>
      <c r="Q94" s="198"/>
      <c r="R94" s="122"/>
    </row>
    <row r="95" spans="2:18" s="7" customFormat="1" ht="24.75" customHeight="1">
      <c r="B95" s="116"/>
      <c r="C95" s="117"/>
      <c r="D95" s="118" t="s">
        <v>312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61">
        <f>N150</f>
        <v>47.056</v>
      </c>
      <c r="O95" s="262"/>
      <c r="P95" s="262"/>
      <c r="Q95" s="262"/>
      <c r="R95" s="119"/>
    </row>
    <row r="96" spans="2:18" s="8" customFormat="1" ht="19.5" customHeight="1">
      <c r="B96" s="120"/>
      <c r="C96" s="95"/>
      <c r="D96" s="121" t="s">
        <v>313</v>
      </c>
      <c r="E96" s="95"/>
      <c r="F96" s="95"/>
      <c r="G96" s="95"/>
      <c r="H96" s="95"/>
      <c r="I96" s="95"/>
      <c r="J96" s="95"/>
      <c r="K96" s="95"/>
      <c r="L96" s="95"/>
      <c r="M96" s="95"/>
      <c r="N96" s="197">
        <f>N151</f>
        <v>47.056</v>
      </c>
      <c r="O96" s="198"/>
      <c r="P96" s="198"/>
      <c r="Q96" s="198"/>
      <c r="R96" s="122"/>
    </row>
    <row r="97" spans="2:18" s="1" customFormat="1" ht="21.7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21" s="1" customFormat="1" ht="29.25" customHeight="1">
      <c r="B98" s="31"/>
      <c r="C98" s="115" t="s">
        <v>119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58">
        <v>0</v>
      </c>
      <c r="O98" s="195"/>
      <c r="P98" s="195"/>
      <c r="Q98" s="195"/>
      <c r="R98" s="33"/>
      <c r="T98" s="123"/>
      <c r="U98" s="124" t="s">
        <v>36</v>
      </c>
    </row>
    <row r="99" spans="2:18" s="1" customFormat="1" ht="18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18" s="1" customFormat="1" ht="29.25" customHeight="1">
      <c r="B100" s="31"/>
      <c r="C100" s="107" t="s">
        <v>100</v>
      </c>
      <c r="D100" s="108"/>
      <c r="E100" s="108"/>
      <c r="F100" s="108"/>
      <c r="G100" s="108"/>
      <c r="H100" s="108"/>
      <c r="I100" s="108"/>
      <c r="J100" s="108"/>
      <c r="K100" s="108"/>
      <c r="L100" s="196">
        <f>ROUND(SUM(N89+N98),2)</f>
        <v>5126.39</v>
      </c>
      <c r="M100" s="259"/>
      <c r="N100" s="259"/>
      <c r="O100" s="259"/>
      <c r="P100" s="259"/>
      <c r="Q100" s="259"/>
      <c r="R100" s="33"/>
    </row>
    <row r="101" spans="2:18" s="1" customFormat="1" ht="6.75" customHeight="1"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7"/>
    </row>
    <row r="105" spans="2:18" s="1" customFormat="1" ht="6.75" customHeight="1"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60"/>
    </row>
    <row r="106" spans="2:18" s="1" customFormat="1" ht="36.75" customHeight="1">
      <c r="B106" s="31"/>
      <c r="C106" s="221" t="s">
        <v>120</v>
      </c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33"/>
    </row>
    <row r="107" spans="2:18" s="1" customFormat="1" ht="6.7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30" customHeight="1">
      <c r="B108" s="31"/>
      <c r="C108" s="28" t="s">
        <v>13</v>
      </c>
      <c r="D108" s="32"/>
      <c r="E108" s="32"/>
      <c r="F108" s="242" t="str">
        <f>F6</f>
        <v>Prestavba 2. a 3. nadzemného podlažia domu služieb na 10 mestských nájomných bytov</v>
      </c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32"/>
      <c r="R108" s="33"/>
    </row>
    <row r="109" spans="2:18" ht="30" customHeight="1">
      <c r="B109" s="21"/>
      <c r="C109" s="28" t="s">
        <v>103</v>
      </c>
      <c r="D109" s="22"/>
      <c r="E109" s="22"/>
      <c r="F109" s="242" t="s">
        <v>104</v>
      </c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"/>
      <c r="R109" s="23"/>
    </row>
    <row r="110" spans="2:18" s="1" customFormat="1" ht="36.75" customHeight="1">
      <c r="B110" s="31"/>
      <c r="C110" s="65" t="s">
        <v>105</v>
      </c>
      <c r="D110" s="32"/>
      <c r="E110" s="32"/>
      <c r="F110" s="204" t="str">
        <f>F8</f>
        <v>ARvoda - Areálové rozvody vody </v>
      </c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32"/>
      <c r="R110" s="33"/>
    </row>
    <row r="111" spans="2:18" s="1" customFormat="1" ht="6.7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18" s="1" customFormat="1" ht="18" customHeight="1">
      <c r="B112" s="31"/>
      <c r="C112" s="28" t="s">
        <v>17</v>
      </c>
      <c r="D112" s="32"/>
      <c r="E112" s="32"/>
      <c r="F112" s="26" t="str">
        <f>F10</f>
        <v>Dom služieb Dudince, 962 71 Dudince, p.č.: 171/1,2</v>
      </c>
      <c r="G112" s="32"/>
      <c r="H112" s="32"/>
      <c r="I112" s="32"/>
      <c r="J112" s="32"/>
      <c r="K112" s="28" t="s">
        <v>19</v>
      </c>
      <c r="L112" s="32"/>
      <c r="M112" s="253" t="str">
        <f>IF(O10="","",O10)</f>
        <v>25.1.2016</v>
      </c>
      <c r="N112" s="195"/>
      <c r="O112" s="195"/>
      <c r="P112" s="195"/>
      <c r="Q112" s="32"/>
      <c r="R112" s="33"/>
    </row>
    <row r="113" spans="2:18" s="1" customFormat="1" ht="6.7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18" s="1" customFormat="1" ht="12.75">
      <c r="B114" s="31"/>
      <c r="C114" s="28" t="s">
        <v>21</v>
      </c>
      <c r="D114" s="32"/>
      <c r="E114" s="32"/>
      <c r="F114" s="26" t="str">
        <f>E13</f>
        <v> </v>
      </c>
      <c r="G114" s="32"/>
      <c r="H114" s="32"/>
      <c r="I114" s="32"/>
      <c r="J114" s="32"/>
      <c r="K114" s="28" t="s">
        <v>26</v>
      </c>
      <c r="L114" s="32"/>
      <c r="M114" s="227" t="str">
        <f>E19</f>
        <v> </v>
      </c>
      <c r="N114" s="195"/>
      <c r="O114" s="195"/>
      <c r="P114" s="195"/>
      <c r="Q114" s="195"/>
      <c r="R114" s="33"/>
    </row>
    <row r="115" spans="2:18" s="1" customFormat="1" ht="14.25" customHeight="1">
      <c r="B115" s="31"/>
      <c r="C115" s="28" t="s">
        <v>25</v>
      </c>
      <c r="D115" s="32"/>
      <c r="E115" s="32"/>
      <c r="F115" s="26" t="str">
        <f>IF(E16="","",E16)</f>
        <v> </v>
      </c>
      <c r="G115" s="32"/>
      <c r="H115" s="32"/>
      <c r="I115" s="32"/>
      <c r="J115" s="32"/>
      <c r="K115" s="28" t="s">
        <v>30</v>
      </c>
      <c r="L115" s="32"/>
      <c r="M115" s="227" t="str">
        <f>E22</f>
        <v> </v>
      </c>
      <c r="N115" s="195"/>
      <c r="O115" s="195"/>
      <c r="P115" s="195"/>
      <c r="Q115" s="195"/>
      <c r="R115" s="33"/>
    </row>
    <row r="116" spans="2:18" s="1" customFormat="1" ht="9.7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27" s="9" customFormat="1" ht="29.25" customHeight="1">
      <c r="B117" s="125"/>
      <c r="C117" s="126" t="s">
        <v>121</v>
      </c>
      <c r="D117" s="127" t="s">
        <v>122</v>
      </c>
      <c r="E117" s="127" t="s">
        <v>54</v>
      </c>
      <c r="F117" s="254" t="s">
        <v>123</v>
      </c>
      <c r="G117" s="255"/>
      <c r="H117" s="255"/>
      <c r="I117" s="255"/>
      <c r="J117" s="127" t="s">
        <v>124</v>
      </c>
      <c r="K117" s="127" t="s">
        <v>125</v>
      </c>
      <c r="L117" s="256" t="s">
        <v>126</v>
      </c>
      <c r="M117" s="255"/>
      <c r="N117" s="254" t="s">
        <v>111</v>
      </c>
      <c r="O117" s="255"/>
      <c r="P117" s="255"/>
      <c r="Q117" s="257"/>
      <c r="R117" s="128"/>
      <c r="T117" s="73" t="s">
        <v>127</v>
      </c>
      <c r="U117" s="74" t="s">
        <v>36</v>
      </c>
      <c r="V117" s="74" t="s">
        <v>128</v>
      </c>
      <c r="W117" s="74" t="s">
        <v>129</v>
      </c>
      <c r="X117" s="74" t="s">
        <v>130</v>
      </c>
      <c r="Y117" s="74" t="s">
        <v>131</v>
      </c>
      <c r="Z117" s="74" t="s">
        <v>132</v>
      </c>
      <c r="AA117" s="75" t="s">
        <v>133</v>
      </c>
    </row>
    <row r="118" spans="2:63" s="1" customFormat="1" ht="29.25" customHeight="1">
      <c r="B118" s="31"/>
      <c r="C118" s="77" t="s">
        <v>107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231">
        <f>BK118</f>
        <v>5126.393999999999</v>
      </c>
      <c r="O118" s="232"/>
      <c r="P118" s="232"/>
      <c r="Q118" s="232"/>
      <c r="R118" s="33"/>
      <c r="T118" s="76"/>
      <c r="U118" s="47"/>
      <c r="V118" s="47"/>
      <c r="W118" s="129">
        <f>W119+W150</f>
        <v>255.36985399999995</v>
      </c>
      <c r="X118" s="47"/>
      <c r="Y118" s="129">
        <f>Y119+Y150</f>
        <v>32.5968984</v>
      </c>
      <c r="Z118" s="47"/>
      <c r="AA118" s="130">
        <f>AA119+AA150</f>
        <v>0</v>
      </c>
      <c r="AT118" s="17" t="s">
        <v>71</v>
      </c>
      <c r="AU118" s="17" t="s">
        <v>113</v>
      </c>
      <c r="BK118" s="131">
        <f>BK119+BK150</f>
        <v>5126.393999999999</v>
      </c>
    </row>
    <row r="119" spans="2:63" s="10" customFormat="1" ht="36.75" customHeight="1">
      <c r="B119" s="132"/>
      <c r="C119" s="133"/>
      <c r="D119" s="134" t="s">
        <v>193</v>
      </c>
      <c r="E119" s="134"/>
      <c r="F119" s="134"/>
      <c r="G119" s="134"/>
      <c r="H119" s="134"/>
      <c r="I119" s="134"/>
      <c r="J119" s="134"/>
      <c r="K119" s="134"/>
      <c r="L119" s="134"/>
      <c r="M119" s="134"/>
      <c r="N119" s="233">
        <f>BK119</f>
        <v>5079.338</v>
      </c>
      <c r="O119" s="234"/>
      <c r="P119" s="234"/>
      <c r="Q119" s="234"/>
      <c r="R119" s="135"/>
      <c r="T119" s="136"/>
      <c r="U119" s="133"/>
      <c r="V119" s="133"/>
      <c r="W119" s="137">
        <f>W120+W138+W140+W148</f>
        <v>254.51985399999995</v>
      </c>
      <c r="X119" s="133"/>
      <c r="Y119" s="137">
        <f>Y120+Y138+Y140+Y148</f>
        <v>32.5968984</v>
      </c>
      <c r="Z119" s="133"/>
      <c r="AA119" s="138">
        <f>AA120+AA138+AA140+AA148</f>
        <v>0</v>
      </c>
      <c r="AR119" s="139" t="s">
        <v>79</v>
      </c>
      <c r="AT119" s="140" t="s">
        <v>71</v>
      </c>
      <c r="AU119" s="140" t="s">
        <v>72</v>
      </c>
      <c r="AY119" s="139" t="s">
        <v>134</v>
      </c>
      <c r="BK119" s="141">
        <f>BK120+BK138+BK140+BK148</f>
        <v>5079.338</v>
      </c>
    </row>
    <row r="120" spans="2:63" s="10" customFormat="1" ht="19.5" customHeight="1">
      <c r="B120" s="132"/>
      <c r="C120" s="133"/>
      <c r="D120" s="142" t="s">
        <v>194</v>
      </c>
      <c r="E120" s="142"/>
      <c r="F120" s="142"/>
      <c r="G120" s="142"/>
      <c r="H120" s="142"/>
      <c r="I120" s="142"/>
      <c r="J120" s="142"/>
      <c r="K120" s="142"/>
      <c r="L120" s="142"/>
      <c r="M120" s="142"/>
      <c r="N120" s="235">
        <f>BK120</f>
        <v>2841.6279999999997</v>
      </c>
      <c r="O120" s="236"/>
      <c r="P120" s="236"/>
      <c r="Q120" s="236"/>
      <c r="R120" s="135"/>
      <c r="T120" s="136"/>
      <c r="U120" s="133"/>
      <c r="V120" s="133"/>
      <c r="W120" s="137">
        <f>SUM(W121:W137)</f>
        <v>133.51479999999998</v>
      </c>
      <c r="X120" s="133"/>
      <c r="Y120" s="137">
        <f>SUM(Y121:Y137)</f>
        <v>23.476254400000002</v>
      </c>
      <c r="Z120" s="133"/>
      <c r="AA120" s="138">
        <f>SUM(AA121:AA137)</f>
        <v>0</v>
      </c>
      <c r="AR120" s="139" t="s">
        <v>79</v>
      </c>
      <c r="AT120" s="140" t="s">
        <v>71</v>
      </c>
      <c r="AU120" s="140" t="s">
        <v>79</v>
      </c>
      <c r="AY120" s="139" t="s">
        <v>134</v>
      </c>
      <c r="BK120" s="141">
        <f>SUM(BK121:BK137)</f>
        <v>2841.6279999999997</v>
      </c>
    </row>
    <row r="121" spans="2:65" s="1" customFormat="1" ht="22.5" customHeight="1">
      <c r="B121" s="143"/>
      <c r="C121" s="144" t="s">
        <v>79</v>
      </c>
      <c r="D121" s="144" t="s">
        <v>135</v>
      </c>
      <c r="E121" s="145" t="s">
        <v>198</v>
      </c>
      <c r="F121" s="239" t="s">
        <v>199</v>
      </c>
      <c r="G121" s="240"/>
      <c r="H121" s="240"/>
      <c r="I121" s="240"/>
      <c r="J121" s="146" t="s">
        <v>200</v>
      </c>
      <c r="K121" s="147">
        <v>0.4</v>
      </c>
      <c r="L121" s="241">
        <v>76.908</v>
      </c>
      <c r="M121" s="240"/>
      <c r="N121" s="241">
        <f aca="true" t="shared" si="0" ref="N121:N137">ROUND(L121*K121,3)</f>
        <v>30.763</v>
      </c>
      <c r="O121" s="240"/>
      <c r="P121" s="240"/>
      <c r="Q121" s="240"/>
      <c r="R121" s="148"/>
      <c r="T121" s="149" t="s">
        <v>3</v>
      </c>
      <c r="U121" s="40" t="s">
        <v>39</v>
      </c>
      <c r="V121" s="150">
        <v>0</v>
      </c>
      <c r="W121" s="150">
        <f aca="true" t="shared" si="1" ref="W121:W137">V121*K121</f>
        <v>0</v>
      </c>
      <c r="X121" s="150">
        <v>0</v>
      </c>
      <c r="Y121" s="150">
        <f aca="true" t="shared" si="2" ref="Y121:Y137">X121*K121</f>
        <v>0</v>
      </c>
      <c r="Z121" s="150">
        <v>0</v>
      </c>
      <c r="AA121" s="151">
        <f aca="true" t="shared" si="3" ref="AA121:AA137">Z121*K121</f>
        <v>0</v>
      </c>
      <c r="AR121" s="17" t="s">
        <v>139</v>
      </c>
      <c r="AT121" s="17" t="s">
        <v>135</v>
      </c>
      <c r="AU121" s="17" t="s">
        <v>83</v>
      </c>
      <c r="AY121" s="17" t="s">
        <v>134</v>
      </c>
      <c r="BE121" s="152">
        <f aca="true" t="shared" si="4" ref="BE121:BE137">IF(U121="základná",N121,0)</f>
        <v>0</v>
      </c>
      <c r="BF121" s="152">
        <f aca="true" t="shared" si="5" ref="BF121:BF137">IF(U121="znížená",N121,0)</f>
        <v>30.763</v>
      </c>
      <c r="BG121" s="152">
        <f aca="true" t="shared" si="6" ref="BG121:BG137">IF(U121="zákl. prenesená",N121,0)</f>
        <v>0</v>
      </c>
      <c r="BH121" s="152">
        <f aca="true" t="shared" si="7" ref="BH121:BH137">IF(U121="zníž. prenesená",N121,0)</f>
        <v>0</v>
      </c>
      <c r="BI121" s="152">
        <f aca="true" t="shared" si="8" ref="BI121:BI137">IF(U121="nulová",N121,0)</f>
        <v>0</v>
      </c>
      <c r="BJ121" s="17" t="s">
        <v>83</v>
      </c>
      <c r="BK121" s="153">
        <f aca="true" t="shared" si="9" ref="BK121:BK137">ROUND(L121*K121,3)</f>
        <v>30.763</v>
      </c>
      <c r="BL121" s="17" t="s">
        <v>139</v>
      </c>
      <c r="BM121" s="17" t="s">
        <v>201</v>
      </c>
    </row>
    <row r="122" spans="2:65" s="1" customFormat="1" ht="22.5" customHeight="1">
      <c r="B122" s="143"/>
      <c r="C122" s="144" t="s">
        <v>83</v>
      </c>
      <c r="D122" s="144" t="s">
        <v>135</v>
      </c>
      <c r="E122" s="145" t="s">
        <v>202</v>
      </c>
      <c r="F122" s="239" t="s">
        <v>203</v>
      </c>
      <c r="G122" s="240"/>
      <c r="H122" s="240"/>
      <c r="I122" s="240"/>
      <c r="J122" s="146" t="s">
        <v>204</v>
      </c>
      <c r="K122" s="147">
        <v>1.2</v>
      </c>
      <c r="L122" s="241">
        <v>37.492</v>
      </c>
      <c r="M122" s="240"/>
      <c r="N122" s="241">
        <f t="shared" si="0"/>
        <v>44.99</v>
      </c>
      <c r="O122" s="240"/>
      <c r="P122" s="240"/>
      <c r="Q122" s="240"/>
      <c r="R122" s="148"/>
      <c r="T122" s="149" t="s">
        <v>3</v>
      </c>
      <c r="U122" s="40" t="s">
        <v>39</v>
      </c>
      <c r="V122" s="150">
        <v>2.806</v>
      </c>
      <c r="W122" s="150">
        <f t="shared" si="1"/>
        <v>3.3672</v>
      </c>
      <c r="X122" s="150">
        <v>0</v>
      </c>
      <c r="Y122" s="150">
        <f t="shared" si="2"/>
        <v>0</v>
      </c>
      <c r="Z122" s="150">
        <v>0</v>
      </c>
      <c r="AA122" s="151">
        <f t="shared" si="3"/>
        <v>0</v>
      </c>
      <c r="AR122" s="17" t="s">
        <v>139</v>
      </c>
      <c r="AT122" s="17" t="s">
        <v>135</v>
      </c>
      <c r="AU122" s="17" t="s">
        <v>83</v>
      </c>
      <c r="AY122" s="17" t="s">
        <v>134</v>
      </c>
      <c r="BE122" s="152">
        <f t="shared" si="4"/>
        <v>0</v>
      </c>
      <c r="BF122" s="152">
        <f t="shared" si="5"/>
        <v>44.99</v>
      </c>
      <c r="BG122" s="152">
        <f t="shared" si="6"/>
        <v>0</v>
      </c>
      <c r="BH122" s="152">
        <f t="shared" si="7"/>
        <v>0</v>
      </c>
      <c r="BI122" s="152">
        <f t="shared" si="8"/>
        <v>0</v>
      </c>
      <c r="BJ122" s="17" t="s">
        <v>83</v>
      </c>
      <c r="BK122" s="153">
        <f t="shared" si="9"/>
        <v>44.99</v>
      </c>
      <c r="BL122" s="17" t="s">
        <v>139</v>
      </c>
      <c r="BM122" s="17" t="s">
        <v>205</v>
      </c>
    </row>
    <row r="123" spans="2:65" s="1" customFormat="1" ht="31.5" customHeight="1">
      <c r="B123" s="143"/>
      <c r="C123" s="144" t="s">
        <v>148</v>
      </c>
      <c r="D123" s="144" t="s">
        <v>135</v>
      </c>
      <c r="E123" s="145" t="s">
        <v>206</v>
      </c>
      <c r="F123" s="239" t="s">
        <v>207</v>
      </c>
      <c r="G123" s="240"/>
      <c r="H123" s="240"/>
      <c r="I123" s="240"/>
      <c r="J123" s="146" t="s">
        <v>204</v>
      </c>
      <c r="K123" s="147">
        <v>1.2</v>
      </c>
      <c r="L123" s="241">
        <v>1.947</v>
      </c>
      <c r="M123" s="240"/>
      <c r="N123" s="241">
        <f t="shared" si="0"/>
        <v>2.336</v>
      </c>
      <c r="O123" s="240"/>
      <c r="P123" s="240"/>
      <c r="Q123" s="240"/>
      <c r="R123" s="148"/>
      <c r="T123" s="149" t="s">
        <v>3</v>
      </c>
      <c r="U123" s="40" t="s">
        <v>39</v>
      </c>
      <c r="V123" s="150">
        <v>0.102</v>
      </c>
      <c r="W123" s="150">
        <f t="shared" si="1"/>
        <v>0.12239999999999998</v>
      </c>
      <c r="X123" s="150">
        <v>0</v>
      </c>
      <c r="Y123" s="150">
        <f t="shared" si="2"/>
        <v>0</v>
      </c>
      <c r="Z123" s="150">
        <v>0</v>
      </c>
      <c r="AA123" s="151">
        <f t="shared" si="3"/>
        <v>0</v>
      </c>
      <c r="AR123" s="17" t="s">
        <v>139</v>
      </c>
      <c r="AT123" s="17" t="s">
        <v>135</v>
      </c>
      <c r="AU123" s="17" t="s">
        <v>83</v>
      </c>
      <c r="AY123" s="17" t="s">
        <v>134</v>
      </c>
      <c r="BE123" s="152">
        <f t="shared" si="4"/>
        <v>0</v>
      </c>
      <c r="BF123" s="152">
        <f t="shared" si="5"/>
        <v>2.336</v>
      </c>
      <c r="BG123" s="152">
        <f t="shared" si="6"/>
        <v>0</v>
      </c>
      <c r="BH123" s="152">
        <f t="shared" si="7"/>
        <v>0</v>
      </c>
      <c r="BI123" s="152">
        <f t="shared" si="8"/>
        <v>0</v>
      </c>
      <c r="BJ123" s="17" t="s">
        <v>83</v>
      </c>
      <c r="BK123" s="153">
        <f t="shared" si="9"/>
        <v>2.336</v>
      </c>
      <c r="BL123" s="17" t="s">
        <v>139</v>
      </c>
      <c r="BM123" s="17" t="s">
        <v>208</v>
      </c>
    </row>
    <row r="124" spans="2:65" s="1" customFormat="1" ht="22.5" customHeight="1">
      <c r="B124" s="143"/>
      <c r="C124" s="144" t="s">
        <v>139</v>
      </c>
      <c r="D124" s="144" t="s">
        <v>135</v>
      </c>
      <c r="E124" s="145" t="s">
        <v>209</v>
      </c>
      <c r="F124" s="239" t="s">
        <v>210</v>
      </c>
      <c r="G124" s="240"/>
      <c r="H124" s="240"/>
      <c r="I124" s="240"/>
      <c r="J124" s="146" t="s">
        <v>204</v>
      </c>
      <c r="K124" s="147">
        <v>31.2</v>
      </c>
      <c r="L124" s="241">
        <v>20.98</v>
      </c>
      <c r="M124" s="240"/>
      <c r="N124" s="241">
        <f t="shared" si="0"/>
        <v>654.576</v>
      </c>
      <c r="O124" s="240"/>
      <c r="P124" s="240"/>
      <c r="Q124" s="240"/>
      <c r="R124" s="148"/>
      <c r="T124" s="149" t="s">
        <v>3</v>
      </c>
      <c r="U124" s="40" t="s">
        <v>39</v>
      </c>
      <c r="V124" s="150">
        <v>1.509</v>
      </c>
      <c r="W124" s="150">
        <f t="shared" si="1"/>
        <v>47.080799999999996</v>
      </c>
      <c r="X124" s="150">
        <v>0</v>
      </c>
      <c r="Y124" s="150">
        <f t="shared" si="2"/>
        <v>0</v>
      </c>
      <c r="Z124" s="150">
        <v>0</v>
      </c>
      <c r="AA124" s="151">
        <f t="shared" si="3"/>
        <v>0</v>
      </c>
      <c r="AR124" s="17" t="s">
        <v>139</v>
      </c>
      <c r="AT124" s="17" t="s">
        <v>135</v>
      </c>
      <c r="AU124" s="17" t="s">
        <v>83</v>
      </c>
      <c r="AY124" s="17" t="s">
        <v>134</v>
      </c>
      <c r="BE124" s="152">
        <f t="shared" si="4"/>
        <v>0</v>
      </c>
      <c r="BF124" s="152">
        <f t="shared" si="5"/>
        <v>654.576</v>
      </c>
      <c r="BG124" s="152">
        <f t="shared" si="6"/>
        <v>0</v>
      </c>
      <c r="BH124" s="152">
        <f t="shared" si="7"/>
        <v>0</v>
      </c>
      <c r="BI124" s="152">
        <f t="shared" si="8"/>
        <v>0</v>
      </c>
      <c r="BJ124" s="17" t="s">
        <v>83</v>
      </c>
      <c r="BK124" s="153">
        <f t="shared" si="9"/>
        <v>654.576</v>
      </c>
      <c r="BL124" s="17" t="s">
        <v>139</v>
      </c>
      <c r="BM124" s="17" t="s">
        <v>211</v>
      </c>
    </row>
    <row r="125" spans="2:65" s="1" customFormat="1" ht="44.25" customHeight="1">
      <c r="B125" s="143"/>
      <c r="C125" s="144" t="s">
        <v>155</v>
      </c>
      <c r="D125" s="144" t="s">
        <v>135</v>
      </c>
      <c r="E125" s="145" t="s">
        <v>212</v>
      </c>
      <c r="F125" s="239" t="s">
        <v>213</v>
      </c>
      <c r="G125" s="240"/>
      <c r="H125" s="240"/>
      <c r="I125" s="240"/>
      <c r="J125" s="146" t="s">
        <v>204</v>
      </c>
      <c r="K125" s="147">
        <v>31.2</v>
      </c>
      <c r="L125" s="241">
        <v>1.181</v>
      </c>
      <c r="M125" s="240"/>
      <c r="N125" s="241">
        <f t="shared" si="0"/>
        <v>36.847</v>
      </c>
      <c r="O125" s="240"/>
      <c r="P125" s="240"/>
      <c r="Q125" s="240"/>
      <c r="R125" s="148"/>
      <c r="T125" s="149" t="s">
        <v>3</v>
      </c>
      <c r="U125" s="40" t="s">
        <v>39</v>
      </c>
      <c r="V125" s="150">
        <v>0.08</v>
      </c>
      <c r="W125" s="150">
        <f t="shared" si="1"/>
        <v>2.496</v>
      </c>
      <c r="X125" s="150">
        <v>0</v>
      </c>
      <c r="Y125" s="150">
        <f t="shared" si="2"/>
        <v>0</v>
      </c>
      <c r="Z125" s="150">
        <v>0</v>
      </c>
      <c r="AA125" s="151">
        <f t="shared" si="3"/>
        <v>0</v>
      </c>
      <c r="AR125" s="17" t="s">
        <v>139</v>
      </c>
      <c r="AT125" s="17" t="s">
        <v>135</v>
      </c>
      <c r="AU125" s="17" t="s">
        <v>83</v>
      </c>
      <c r="AY125" s="17" t="s">
        <v>134</v>
      </c>
      <c r="BE125" s="152">
        <f t="shared" si="4"/>
        <v>0</v>
      </c>
      <c r="BF125" s="152">
        <f t="shared" si="5"/>
        <v>36.847</v>
      </c>
      <c r="BG125" s="152">
        <f t="shared" si="6"/>
        <v>0</v>
      </c>
      <c r="BH125" s="152">
        <f t="shared" si="7"/>
        <v>0</v>
      </c>
      <c r="BI125" s="152">
        <f t="shared" si="8"/>
        <v>0</v>
      </c>
      <c r="BJ125" s="17" t="s">
        <v>83</v>
      </c>
      <c r="BK125" s="153">
        <f t="shared" si="9"/>
        <v>36.847</v>
      </c>
      <c r="BL125" s="17" t="s">
        <v>139</v>
      </c>
      <c r="BM125" s="17" t="s">
        <v>214</v>
      </c>
    </row>
    <row r="126" spans="2:65" s="1" customFormat="1" ht="31.5" customHeight="1">
      <c r="B126" s="143"/>
      <c r="C126" s="144" t="s">
        <v>161</v>
      </c>
      <c r="D126" s="144" t="s">
        <v>135</v>
      </c>
      <c r="E126" s="145" t="s">
        <v>215</v>
      </c>
      <c r="F126" s="239" t="s">
        <v>216</v>
      </c>
      <c r="G126" s="240"/>
      <c r="H126" s="240"/>
      <c r="I126" s="240"/>
      <c r="J126" s="146" t="s">
        <v>138</v>
      </c>
      <c r="K126" s="147">
        <v>67.2</v>
      </c>
      <c r="L126" s="241">
        <v>5.005</v>
      </c>
      <c r="M126" s="240"/>
      <c r="N126" s="241">
        <f t="shared" si="0"/>
        <v>336.336</v>
      </c>
      <c r="O126" s="240"/>
      <c r="P126" s="240"/>
      <c r="Q126" s="240"/>
      <c r="R126" s="148"/>
      <c r="T126" s="149" t="s">
        <v>3</v>
      </c>
      <c r="U126" s="40" t="s">
        <v>39</v>
      </c>
      <c r="V126" s="150">
        <v>0.249</v>
      </c>
      <c r="W126" s="150">
        <f t="shared" si="1"/>
        <v>16.7328</v>
      </c>
      <c r="X126" s="150">
        <v>0.028197</v>
      </c>
      <c r="Y126" s="150">
        <f t="shared" si="2"/>
        <v>1.8948384</v>
      </c>
      <c r="Z126" s="150">
        <v>0</v>
      </c>
      <c r="AA126" s="151">
        <f t="shared" si="3"/>
        <v>0</v>
      </c>
      <c r="AR126" s="17" t="s">
        <v>139</v>
      </c>
      <c r="AT126" s="17" t="s">
        <v>135</v>
      </c>
      <c r="AU126" s="17" t="s">
        <v>83</v>
      </c>
      <c r="AY126" s="17" t="s">
        <v>134</v>
      </c>
      <c r="BE126" s="152">
        <f t="shared" si="4"/>
        <v>0</v>
      </c>
      <c r="BF126" s="152">
        <f t="shared" si="5"/>
        <v>336.336</v>
      </c>
      <c r="BG126" s="152">
        <f t="shared" si="6"/>
        <v>0</v>
      </c>
      <c r="BH126" s="152">
        <f t="shared" si="7"/>
        <v>0</v>
      </c>
      <c r="BI126" s="152">
        <f t="shared" si="8"/>
        <v>0</v>
      </c>
      <c r="BJ126" s="17" t="s">
        <v>83</v>
      </c>
      <c r="BK126" s="153">
        <f t="shared" si="9"/>
        <v>336.336</v>
      </c>
      <c r="BL126" s="17" t="s">
        <v>139</v>
      </c>
      <c r="BM126" s="17" t="s">
        <v>217</v>
      </c>
    </row>
    <row r="127" spans="2:65" s="1" customFormat="1" ht="31.5" customHeight="1">
      <c r="B127" s="143"/>
      <c r="C127" s="144" t="s">
        <v>218</v>
      </c>
      <c r="D127" s="144" t="s">
        <v>135</v>
      </c>
      <c r="E127" s="145" t="s">
        <v>219</v>
      </c>
      <c r="F127" s="239" t="s">
        <v>220</v>
      </c>
      <c r="G127" s="240"/>
      <c r="H127" s="240"/>
      <c r="I127" s="240"/>
      <c r="J127" s="146" t="s">
        <v>138</v>
      </c>
      <c r="K127" s="147">
        <v>67.2</v>
      </c>
      <c r="L127" s="241">
        <v>2.932</v>
      </c>
      <c r="M127" s="240"/>
      <c r="N127" s="241">
        <f t="shared" si="0"/>
        <v>197.03</v>
      </c>
      <c r="O127" s="240"/>
      <c r="P127" s="240"/>
      <c r="Q127" s="240"/>
      <c r="R127" s="148"/>
      <c r="T127" s="149" t="s">
        <v>3</v>
      </c>
      <c r="U127" s="40" t="s">
        <v>39</v>
      </c>
      <c r="V127" s="150">
        <v>0.188</v>
      </c>
      <c r="W127" s="150">
        <f t="shared" si="1"/>
        <v>12.633600000000001</v>
      </c>
      <c r="X127" s="150">
        <v>0</v>
      </c>
      <c r="Y127" s="150">
        <f t="shared" si="2"/>
        <v>0</v>
      </c>
      <c r="Z127" s="150">
        <v>0</v>
      </c>
      <c r="AA127" s="151">
        <f t="shared" si="3"/>
        <v>0</v>
      </c>
      <c r="AR127" s="17" t="s">
        <v>139</v>
      </c>
      <c r="AT127" s="17" t="s">
        <v>135</v>
      </c>
      <c r="AU127" s="17" t="s">
        <v>83</v>
      </c>
      <c r="AY127" s="17" t="s">
        <v>134</v>
      </c>
      <c r="BE127" s="152">
        <f t="shared" si="4"/>
        <v>0</v>
      </c>
      <c r="BF127" s="152">
        <f t="shared" si="5"/>
        <v>197.03</v>
      </c>
      <c r="BG127" s="152">
        <f t="shared" si="6"/>
        <v>0</v>
      </c>
      <c r="BH127" s="152">
        <f t="shared" si="7"/>
        <v>0</v>
      </c>
      <c r="BI127" s="152">
        <f t="shared" si="8"/>
        <v>0</v>
      </c>
      <c r="BJ127" s="17" t="s">
        <v>83</v>
      </c>
      <c r="BK127" s="153">
        <f t="shared" si="9"/>
        <v>197.03</v>
      </c>
      <c r="BL127" s="17" t="s">
        <v>139</v>
      </c>
      <c r="BM127" s="17" t="s">
        <v>221</v>
      </c>
    </row>
    <row r="128" spans="2:65" s="1" customFormat="1" ht="31.5" customHeight="1">
      <c r="B128" s="143"/>
      <c r="C128" s="144" t="s">
        <v>165</v>
      </c>
      <c r="D128" s="144" t="s">
        <v>135</v>
      </c>
      <c r="E128" s="145" t="s">
        <v>222</v>
      </c>
      <c r="F128" s="239" t="s">
        <v>223</v>
      </c>
      <c r="G128" s="240"/>
      <c r="H128" s="240"/>
      <c r="I128" s="240"/>
      <c r="J128" s="146" t="s">
        <v>138</v>
      </c>
      <c r="K128" s="147">
        <v>7.2</v>
      </c>
      <c r="L128" s="241">
        <v>4.175</v>
      </c>
      <c r="M128" s="240"/>
      <c r="N128" s="241">
        <f t="shared" si="0"/>
        <v>30.06</v>
      </c>
      <c r="O128" s="240"/>
      <c r="P128" s="240"/>
      <c r="Q128" s="240"/>
      <c r="R128" s="148"/>
      <c r="T128" s="149" t="s">
        <v>3</v>
      </c>
      <c r="U128" s="40" t="s">
        <v>39</v>
      </c>
      <c r="V128" s="150">
        <v>0.168</v>
      </c>
      <c r="W128" s="150">
        <f t="shared" si="1"/>
        <v>1.2096</v>
      </c>
      <c r="X128" s="150">
        <v>0.02853</v>
      </c>
      <c r="Y128" s="150">
        <f t="shared" si="2"/>
        <v>0.20541600000000002</v>
      </c>
      <c r="Z128" s="150">
        <v>0</v>
      </c>
      <c r="AA128" s="151">
        <f t="shared" si="3"/>
        <v>0</v>
      </c>
      <c r="AR128" s="17" t="s">
        <v>139</v>
      </c>
      <c r="AT128" s="17" t="s">
        <v>135</v>
      </c>
      <c r="AU128" s="17" t="s">
        <v>83</v>
      </c>
      <c r="AY128" s="17" t="s">
        <v>134</v>
      </c>
      <c r="BE128" s="152">
        <f t="shared" si="4"/>
        <v>0</v>
      </c>
      <c r="BF128" s="152">
        <f t="shared" si="5"/>
        <v>30.06</v>
      </c>
      <c r="BG128" s="152">
        <f t="shared" si="6"/>
        <v>0</v>
      </c>
      <c r="BH128" s="152">
        <f t="shared" si="7"/>
        <v>0</v>
      </c>
      <c r="BI128" s="152">
        <f t="shared" si="8"/>
        <v>0</v>
      </c>
      <c r="BJ128" s="17" t="s">
        <v>83</v>
      </c>
      <c r="BK128" s="153">
        <f t="shared" si="9"/>
        <v>30.06</v>
      </c>
      <c r="BL128" s="17" t="s">
        <v>139</v>
      </c>
      <c r="BM128" s="17" t="s">
        <v>224</v>
      </c>
    </row>
    <row r="129" spans="2:65" s="1" customFormat="1" ht="22.5" customHeight="1">
      <c r="B129" s="143"/>
      <c r="C129" s="144" t="s">
        <v>225</v>
      </c>
      <c r="D129" s="144" t="s">
        <v>135</v>
      </c>
      <c r="E129" s="145" t="s">
        <v>226</v>
      </c>
      <c r="F129" s="239" t="s">
        <v>227</v>
      </c>
      <c r="G129" s="240"/>
      <c r="H129" s="240"/>
      <c r="I129" s="240"/>
      <c r="J129" s="146" t="s">
        <v>138</v>
      </c>
      <c r="K129" s="147">
        <v>7.2</v>
      </c>
      <c r="L129" s="241">
        <v>1.403</v>
      </c>
      <c r="M129" s="240"/>
      <c r="N129" s="241">
        <f t="shared" si="0"/>
        <v>10.102</v>
      </c>
      <c r="O129" s="240"/>
      <c r="P129" s="240"/>
      <c r="Q129" s="240"/>
      <c r="R129" s="148"/>
      <c r="T129" s="149" t="s">
        <v>3</v>
      </c>
      <c r="U129" s="40" t="s">
        <v>39</v>
      </c>
      <c r="V129" s="150">
        <v>0.09</v>
      </c>
      <c r="W129" s="150">
        <f t="shared" si="1"/>
        <v>0.648</v>
      </c>
      <c r="X129" s="150">
        <v>0</v>
      </c>
      <c r="Y129" s="150">
        <f t="shared" si="2"/>
        <v>0</v>
      </c>
      <c r="Z129" s="150">
        <v>0</v>
      </c>
      <c r="AA129" s="151">
        <f t="shared" si="3"/>
        <v>0</v>
      </c>
      <c r="AR129" s="17" t="s">
        <v>139</v>
      </c>
      <c r="AT129" s="17" t="s">
        <v>135</v>
      </c>
      <c r="AU129" s="17" t="s">
        <v>83</v>
      </c>
      <c r="AY129" s="17" t="s">
        <v>134</v>
      </c>
      <c r="BE129" s="152">
        <f t="shared" si="4"/>
        <v>0</v>
      </c>
      <c r="BF129" s="152">
        <f t="shared" si="5"/>
        <v>10.102</v>
      </c>
      <c r="BG129" s="152">
        <f t="shared" si="6"/>
        <v>0</v>
      </c>
      <c r="BH129" s="152">
        <f t="shared" si="7"/>
        <v>0</v>
      </c>
      <c r="BI129" s="152">
        <f t="shared" si="8"/>
        <v>0</v>
      </c>
      <c r="BJ129" s="17" t="s">
        <v>83</v>
      </c>
      <c r="BK129" s="153">
        <f t="shared" si="9"/>
        <v>10.102</v>
      </c>
      <c r="BL129" s="17" t="s">
        <v>139</v>
      </c>
      <c r="BM129" s="17" t="s">
        <v>228</v>
      </c>
    </row>
    <row r="130" spans="2:65" s="1" customFormat="1" ht="22.5" customHeight="1">
      <c r="B130" s="143"/>
      <c r="C130" s="144" t="s">
        <v>229</v>
      </c>
      <c r="D130" s="144" t="s">
        <v>135</v>
      </c>
      <c r="E130" s="145" t="s">
        <v>230</v>
      </c>
      <c r="F130" s="239" t="s">
        <v>231</v>
      </c>
      <c r="G130" s="240"/>
      <c r="H130" s="240"/>
      <c r="I130" s="240"/>
      <c r="J130" s="146" t="s">
        <v>204</v>
      </c>
      <c r="K130" s="147">
        <v>19.2</v>
      </c>
      <c r="L130" s="241">
        <v>9.189</v>
      </c>
      <c r="M130" s="240"/>
      <c r="N130" s="241">
        <f t="shared" si="0"/>
        <v>176.429</v>
      </c>
      <c r="O130" s="240"/>
      <c r="P130" s="240"/>
      <c r="Q130" s="240"/>
      <c r="R130" s="148"/>
      <c r="T130" s="149" t="s">
        <v>3</v>
      </c>
      <c r="U130" s="40" t="s">
        <v>39</v>
      </c>
      <c r="V130" s="150">
        <v>0.117</v>
      </c>
      <c r="W130" s="150">
        <f t="shared" si="1"/>
        <v>2.2464</v>
      </c>
      <c r="X130" s="150">
        <v>0</v>
      </c>
      <c r="Y130" s="150">
        <f t="shared" si="2"/>
        <v>0</v>
      </c>
      <c r="Z130" s="150">
        <v>0</v>
      </c>
      <c r="AA130" s="151">
        <f t="shared" si="3"/>
        <v>0</v>
      </c>
      <c r="AR130" s="17" t="s">
        <v>139</v>
      </c>
      <c r="AT130" s="17" t="s">
        <v>135</v>
      </c>
      <c r="AU130" s="17" t="s">
        <v>83</v>
      </c>
      <c r="AY130" s="17" t="s">
        <v>134</v>
      </c>
      <c r="BE130" s="152">
        <f t="shared" si="4"/>
        <v>0</v>
      </c>
      <c r="BF130" s="152">
        <f t="shared" si="5"/>
        <v>176.429</v>
      </c>
      <c r="BG130" s="152">
        <f t="shared" si="6"/>
        <v>0</v>
      </c>
      <c r="BH130" s="152">
        <f t="shared" si="7"/>
        <v>0</v>
      </c>
      <c r="BI130" s="152">
        <f t="shared" si="8"/>
        <v>0</v>
      </c>
      <c r="BJ130" s="17" t="s">
        <v>83</v>
      </c>
      <c r="BK130" s="153">
        <f t="shared" si="9"/>
        <v>176.429</v>
      </c>
      <c r="BL130" s="17" t="s">
        <v>139</v>
      </c>
      <c r="BM130" s="17" t="s">
        <v>232</v>
      </c>
    </row>
    <row r="131" spans="2:65" s="1" customFormat="1" ht="31.5" customHeight="1">
      <c r="B131" s="143"/>
      <c r="C131" s="144" t="s">
        <v>167</v>
      </c>
      <c r="D131" s="144" t="s">
        <v>135</v>
      </c>
      <c r="E131" s="145" t="s">
        <v>233</v>
      </c>
      <c r="F131" s="239" t="s">
        <v>234</v>
      </c>
      <c r="G131" s="240"/>
      <c r="H131" s="240"/>
      <c r="I131" s="240"/>
      <c r="J131" s="146" t="s">
        <v>204</v>
      </c>
      <c r="K131" s="147">
        <v>192</v>
      </c>
      <c r="L131" s="241">
        <v>0.549</v>
      </c>
      <c r="M131" s="240"/>
      <c r="N131" s="241">
        <f t="shared" si="0"/>
        <v>105.408</v>
      </c>
      <c r="O131" s="240"/>
      <c r="P131" s="240"/>
      <c r="Q131" s="240"/>
      <c r="R131" s="148"/>
      <c r="T131" s="149" t="s">
        <v>3</v>
      </c>
      <c r="U131" s="40" t="s">
        <v>39</v>
      </c>
      <c r="V131" s="150">
        <v>0.007</v>
      </c>
      <c r="W131" s="150">
        <f t="shared" si="1"/>
        <v>1.344</v>
      </c>
      <c r="X131" s="150">
        <v>0</v>
      </c>
      <c r="Y131" s="150">
        <f t="shared" si="2"/>
        <v>0</v>
      </c>
      <c r="Z131" s="150">
        <v>0</v>
      </c>
      <c r="AA131" s="151">
        <f t="shared" si="3"/>
        <v>0</v>
      </c>
      <c r="AR131" s="17" t="s">
        <v>139</v>
      </c>
      <c r="AT131" s="17" t="s">
        <v>135</v>
      </c>
      <c r="AU131" s="17" t="s">
        <v>83</v>
      </c>
      <c r="AY131" s="17" t="s">
        <v>134</v>
      </c>
      <c r="BE131" s="152">
        <f t="shared" si="4"/>
        <v>0</v>
      </c>
      <c r="BF131" s="152">
        <f t="shared" si="5"/>
        <v>105.408</v>
      </c>
      <c r="BG131" s="152">
        <f t="shared" si="6"/>
        <v>0</v>
      </c>
      <c r="BH131" s="152">
        <f t="shared" si="7"/>
        <v>0</v>
      </c>
      <c r="BI131" s="152">
        <f t="shared" si="8"/>
        <v>0</v>
      </c>
      <c r="BJ131" s="17" t="s">
        <v>83</v>
      </c>
      <c r="BK131" s="153">
        <f t="shared" si="9"/>
        <v>105.408</v>
      </c>
      <c r="BL131" s="17" t="s">
        <v>139</v>
      </c>
      <c r="BM131" s="17" t="s">
        <v>235</v>
      </c>
    </row>
    <row r="132" spans="2:65" s="1" customFormat="1" ht="31.5" customHeight="1">
      <c r="B132" s="143"/>
      <c r="C132" s="144" t="s">
        <v>172</v>
      </c>
      <c r="D132" s="144" t="s">
        <v>135</v>
      </c>
      <c r="E132" s="145" t="s">
        <v>236</v>
      </c>
      <c r="F132" s="239" t="s">
        <v>237</v>
      </c>
      <c r="G132" s="240"/>
      <c r="H132" s="240"/>
      <c r="I132" s="240"/>
      <c r="J132" s="146" t="s">
        <v>204</v>
      </c>
      <c r="K132" s="147">
        <v>19.2</v>
      </c>
      <c r="L132" s="241">
        <v>9.25</v>
      </c>
      <c r="M132" s="240"/>
      <c r="N132" s="241">
        <f t="shared" si="0"/>
        <v>177.6</v>
      </c>
      <c r="O132" s="240"/>
      <c r="P132" s="240"/>
      <c r="Q132" s="240"/>
      <c r="R132" s="148"/>
      <c r="T132" s="149" t="s">
        <v>3</v>
      </c>
      <c r="U132" s="40" t="s">
        <v>39</v>
      </c>
      <c r="V132" s="150">
        <v>0.617</v>
      </c>
      <c r="W132" s="150">
        <f t="shared" si="1"/>
        <v>11.8464</v>
      </c>
      <c r="X132" s="150">
        <v>0</v>
      </c>
      <c r="Y132" s="150">
        <f t="shared" si="2"/>
        <v>0</v>
      </c>
      <c r="Z132" s="150">
        <v>0</v>
      </c>
      <c r="AA132" s="151">
        <f t="shared" si="3"/>
        <v>0</v>
      </c>
      <c r="AR132" s="17" t="s">
        <v>139</v>
      </c>
      <c r="AT132" s="17" t="s">
        <v>135</v>
      </c>
      <c r="AU132" s="17" t="s">
        <v>83</v>
      </c>
      <c r="AY132" s="17" t="s">
        <v>134</v>
      </c>
      <c r="BE132" s="152">
        <f t="shared" si="4"/>
        <v>0</v>
      </c>
      <c r="BF132" s="152">
        <f t="shared" si="5"/>
        <v>177.6</v>
      </c>
      <c r="BG132" s="152">
        <f t="shared" si="6"/>
        <v>0</v>
      </c>
      <c r="BH132" s="152">
        <f t="shared" si="7"/>
        <v>0</v>
      </c>
      <c r="BI132" s="152">
        <f t="shared" si="8"/>
        <v>0</v>
      </c>
      <c r="BJ132" s="17" t="s">
        <v>83</v>
      </c>
      <c r="BK132" s="153">
        <f t="shared" si="9"/>
        <v>177.6</v>
      </c>
      <c r="BL132" s="17" t="s">
        <v>139</v>
      </c>
      <c r="BM132" s="17" t="s">
        <v>238</v>
      </c>
    </row>
    <row r="133" spans="2:65" s="1" customFormat="1" ht="22.5" customHeight="1">
      <c r="B133" s="143"/>
      <c r="C133" s="144" t="s">
        <v>178</v>
      </c>
      <c r="D133" s="144" t="s">
        <v>135</v>
      </c>
      <c r="E133" s="145" t="s">
        <v>239</v>
      </c>
      <c r="F133" s="239" t="s">
        <v>240</v>
      </c>
      <c r="G133" s="240"/>
      <c r="H133" s="240"/>
      <c r="I133" s="240"/>
      <c r="J133" s="146" t="s">
        <v>204</v>
      </c>
      <c r="K133" s="147">
        <v>19.2</v>
      </c>
      <c r="L133" s="241">
        <v>1.172</v>
      </c>
      <c r="M133" s="240"/>
      <c r="N133" s="241">
        <f t="shared" si="0"/>
        <v>22.502</v>
      </c>
      <c r="O133" s="240"/>
      <c r="P133" s="240"/>
      <c r="Q133" s="240"/>
      <c r="R133" s="148"/>
      <c r="T133" s="149" t="s">
        <v>3</v>
      </c>
      <c r="U133" s="40" t="s">
        <v>39</v>
      </c>
      <c r="V133" s="150">
        <v>0.009</v>
      </c>
      <c r="W133" s="150">
        <f t="shared" si="1"/>
        <v>0.17279999999999998</v>
      </c>
      <c r="X133" s="150">
        <v>0</v>
      </c>
      <c r="Y133" s="150">
        <f t="shared" si="2"/>
        <v>0</v>
      </c>
      <c r="Z133" s="150">
        <v>0</v>
      </c>
      <c r="AA133" s="151">
        <f t="shared" si="3"/>
        <v>0</v>
      </c>
      <c r="AR133" s="17" t="s">
        <v>139</v>
      </c>
      <c r="AT133" s="17" t="s">
        <v>135</v>
      </c>
      <c r="AU133" s="17" t="s">
        <v>83</v>
      </c>
      <c r="AY133" s="17" t="s">
        <v>134</v>
      </c>
      <c r="BE133" s="152">
        <f t="shared" si="4"/>
        <v>0</v>
      </c>
      <c r="BF133" s="152">
        <f t="shared" si="5"/>
        <v>22.502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7" t="s">
        <v>83</v>
      </c>
      <c r="BK133" s="153">
        <f t="shared" si="9"/>
        <v>22.502</v>
      </c>
      <c r="BL133" s="17" t="s">
        <v>139</v>
      </c>
      <c r="BM133" s="17" t="s">
        <v>241</v>
      </c>
    </row>
    <row r="134" spans="2:65" s="1" customFormat="1" ht="31.5" customHeight="1">
      <c r="B134" s="143"/>
      <c r="C134" s="144" t="s">
        <v>182</v>
      </c>
      <c r="D134" s="144" t="s">
        <v>135</v>
      </c>
      <c r="E134" s="145" t="s">
        <v>242</v>
      </c>
      <c r="F134" s="239" t="s">
        <v>243</v>
      </c>
      <c r="G134" s="240"/>
      <c r="H134" s="240"/>
      <c r="I134" s="240"/>
      <c r="J134" s="146" t="s">
        <v>204</v>
      </c>
      <c r="K134" s="147">
        <v>19.2</v>
      </c>
      <c r="L134" s="241">
        <v>17.996</v>
      </c>
      <c r="M134" s="240"/>
      <c r="N134" s="241">
        <f t="shared" si="0"/>
        <v>345.523</v>
      </c>
      <c r="O134" s="240"/>
      <c r="P134" s="240"/>
      <c r="Q134" s="240"/>
      <c r="R134" s="148"/>
      <c r="T134" s="149" t="s">
        <v>3</v>
      </c>
      <c r="U134" s="40" t="s">
        <v>39</v>
      </c>
      <c r="V134" s="150">
        <v>0</v>
      </c>
      <c r="W134" s="150">
        <f t="shared" si="1"/>
        <v>0</v>
      </c>
      <c r="X134" s="150">
        <v>0</v>
      </c>
      <c r="Y134" s="150">
        <f t="shared" si="2"/>
        <v>0</v>
      </c>
      <c r="Z134" s="150">
        <v>0</v>
      </c>
      <c r="AA134" s="151">
        <f t="shared" si="3"/>
        <v>0</v>
      </c>
      <c r="AR134" s="17" t="s">
        <v>139</v>
      </c>
      <c r="AT134" s="17" t="s">
        <v>135</v>
      </c>
      <c r="AU134" s="17" t="s">
        <v>83</v>
      </c>
      <c r="AY134" s="17" t="s">
        <v>134</v>
      </c>
      <c r="BE134" s="152">
        <f t="shared" si="4"/>
        <v>0</v>
      </c>
      <c r="BF134" s="152">
        <f t="shared" si="5"/>
        <v>345.523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7" t="s">
        <v>83</v>
      </c>
      <c r="BK134" s="153">
        <f t="shared" si="9"/>
        <v>345.523</v>
      </c>
      <c r="BL134" s="17" t="s">
        <v>139</v>
      </c>
      <c r="BM134" s="17" t="s">
        <v>244</v>
      </c>
    </row>
    <row r="135" spans="2:65" s="1" customFormat="1" ht="31.5" customHeight="1">
      <c r="B135" s="143"/>
      <c r="C135" s="144" t="s">
        <v>245</v>
      </c>
      <c r="D135" s="144" t="s">
        <v>135</v>
      </c>
      <c r="E135" s="145" t="s">
        <v>246</v>
      </c>
      <c r="F135" s="239" t="s">
        <v>247</v>
      </c>
      <c r="G135" s="240"/>
      <c r="H135" s="240"/>
      <c r="I135" s="240"/>
      <c r="J135" s="146" t="s">
        <v>204</v>
      </c>
      <c r="K135" s="147">
        <v>13.2</v>
      </c>
      <c r="L135" s="241">
        <v>4.438</v>
      </c>
      <c r="M135" s="240"/>
      <c r="N135" s="241">
        <f t="shared" si="0"/>
        <v>58.582</v>
      </c>
      <c r="O135" s="240"/>
      <c r="P135" s="240"/>
      <c r="Q135" s="240"/>
      <c r="R135" s="148"/>
      <c r="T135" s="149" t="s">
        <v>3</v>
      </c>
      <c r="U135" s="40" t="s">
        <v>39</v>
      </c>
      <c r="V135" s="150">
        <v>0.229</v>
      </c>
      <c r="W135" s="150">
        <f t="shared" si="1"/>
        <v>3.0228</v>
      </c>
      <c r="X135" s="150">
        <v>0</v>
      </c>
      <c r="Y135" s="150">
        <f t="shared" si="2"/>
        <v>0</v>
      </c>
      <c r="Z135" s="150">
        <v>0</v>
      </c>
      <c r="AA135" s="151">
        <f t="shared" si="3"/>
        <v>0</v>
      </c>
      <c r="AR135" s="17" t="s">
        <v>139</v>
      </c>
      <c r="AT135" s="17" t="s">
        <v>135</v>
      </c>
      <c r="AU135" s="17" t="s">
        <v>83</v>
      </c>
      <c r="AY135" s="17" t="s">
        <v>134</v>
      </c>
      <c r="BE135" s="152">
        <f t="shared" si="4"/>
        <v>0</v>
      </c>
      <c r="BF135" s="152">
        <f t="shared" si="5"/>
        <v>58.582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7" t="s">
        <v>83</v>
      </c>
      <c r="BK135" s="153">
        <f t="shared" si="9"/>
        <v>58.582</v>
      </c>
      <c r="BL135" s="17" t="s">
        <v>139</v>
      </c>
      <c r="BM135" s="17" t="s">
        <v>248</v>
      </c>
    </row>
    <row r="136" spans="2:65" s="1" customFormat="1" ht="31.5" customHeight="1">
      <c r="B136" s="143"/>
      <c r="C136" s="144" t="s">
        <v>249</v>
      </c>
      <c r="D136" s="144" t="s">
        <v>135</v>
      </c>
      <c r="E136" s="145" t="s">
        <v>250</v>
      </c>
      <c r="F136" s="239" t="s">
        <v>251</v>
      </c>
      <c r="G136" s="240"/>
      <c r="H136" s="240"/>
      <c r="I136" s="240"/>
      <c r="J136" s="146" t="s">
        <v>204</v>
      </c>
      <c r="K136" s="147">
        <v>12.8</v>
      </c>
      <c r="L136" s="241">
        <v>31.934</v>
      </c>
      <c r="M136" s="240"/>
      <c r="N136" s="241">
        <f t="shared" si="0"/>
        <v>408.755</v>
      </c>
      <c r="O136" s="240"/>
      <c r="P136" s="240"/>
      <c r="Q136" s="240"/>
      <c r="R136" s="148"/>
      <c r="T136" s="149" t="s">
        <v>3</v>
      </c>
      <c r="U136" s="40" t="s">
        <v>39</v>
      </c>
      <c r="V136" s="150">
        <v>2.39</v>
      </c>
      <c r="W136" s="150">
        <f t="shared" si="1"/>
        <v>30.592000000000002</v>
      </c>
      <c r="X136" s="150">
        <v>0</v>
      </c>
      <c r="Y136" s="150">
        <f t="shared" si="2"/>
        <v>0</v>
      </c>
      <c r="Z136" s="150">
        <v>0</v>
      </c>
      <c r="AA136" s="151">
        <f t="shared" si="3"/>
        <v>0</v>
      </c>
      <c r="AR136" s="17" t="s">
        <v>139</v>
      </c>
      <c r="AT136" s="17" t="s">
        <v>135</v>
      </c>
      <c r="AU136" s="17" t="s">
        <v>83</v>
      </c>
      <c r="AY136" s="17" t="s">
        <v>134</v>
      </c>
      <c r="BE136" s="152">
        <f t="shared" si="4"/>
        <v>0</v>
      </c>
      <c r="BF136" s="152">
        <f t="shared" si="5"/>
        <v>408.755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7" t="s">
        <v>83</v>
      </c>
      <c r="BK136" s="153">
        <f t="shared" si="9"/>
        <v>408.755</v>
      </c>
      <c r="BL136" s="17" t="s">
        <v>139</v>
      </c>
      <c r="BM136" s="17" t="s">
        <v>252</v>
      </c>
    </row>
    <row r="137" spans="2:65" s="1" customFormat="1" ht="22.5" customHeight="1">
      <c r="B137" s="143"/>
      <c r="C137" s="178" t="s">
        <v>253</v>
      </c>
      <c r="D137" s="178" t="s">
        <v>162</v>
      </c>
      <c r="E137" s="179" t="s">
        <v>254</v>
      </c>
      <c r="F137" s="250" t="s">
        <v>255</v>
      </c>
      <c r="G137" s="251"/>
      <c r="H137" s="251"/>
      <c r="I137" s="251"/>
      <c r="J137" s="180" t="s">
        <v>204</v>
      </c>
      <c r="K137" s="181">
        <v>12.8</v>
      </c>
      <c r="L137" s="252">
        <v>15.921</v>
      </c>
      <c r="M137" s="251"/>
      <c r="N137" s="252">
        <f t="shared" si="0"/>
        <v>203.789</v>
      </c>
      <c r="O137" s="240"/>
      <c r="P137" s="240"/>
      <c r="Q137" s="240"/>
      <c r="R137" s="148"/>
      <c r="T137" s="149" t="s">
        <v>3</v>
      </c>
      <c r="U137" s="40" t="s">
        <v>39</v>
      </c>
      <c r="V137" s="150">
        <v>0</v>
      </c>
      <c r="W137" s="150">
        <f t="shared" si="1"/>
        <v>0</v>
      </c>
      <c r="X137" s="150">
        <v>1.67</v>
      </c>
      <c r="Y137" s="150">
        <f t="shared" si="2"/>
        <v>21.376</v>
      </c>
      <c r="Z137" s="150">
        <v>0</v>
      </c>
      <c r="AA137" s="151">
        <f t="shared" si="3"/>
        <v>0</v>
      </c>
      <c r="AR137" s="17" t="s">
        <v>165</v>
      </c>
      <c r="AT137" s="17" t="s">
        <v>162</v>
      </c>
      <c r="AU137" s="17" t="s">
        <v>83</v>
      </c>
      <c r="AY137" s="17" t="s">
        <v>134</v>
      </c>
      <c r="BE137" s="152">
        <f t="shared" si="4"/>
        <v>0</v>
      </c>
      <c r="BF137" s="152">
        <f t="shared" si="5"/>
        <v>203.789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7" t="s">
        <v>83</v>
      </c>
      <c r="BK137" s="153">
        <f t="shared" si="9"/>
        <v>203.789</v>
      </c>
      <c r="BL137" s="17" t="s">
        <v>139</v>
      </c>
      <c r="BM137" s="17" t="s">
        <v>256</v>
      </c>
    </row>
    <row r="138" spans="2:63" s="10" customFormat="1" ht="29.25" customHeight="1">
      <c r="B138" s="132"/>
      <c r="C138" s="133"/>
      <c r="D138" s="142" t="s">
        <v>195</v>
      </c>
      <c r="E138" s="142"/>
      <c r="F138" s="142"/>
      <c r="G138" s="142"/>
      <c r="H138" s="142"/>
      <c r="I138" s="142"/>
      <c r="J138" s="142"/>
      <c r="K138" s="142"/>
      <c r="L138" s="142"/>
      <c r="M138" s="142"/>
      <c r="N138" s="237">
        <f>BK138</f>
        <v>194.693</v>
      </c>
      <c r="O138" s="238"/>
      <c r="P138" s="238"/>
      <c r="Q138" s="238"/>
      <c r="R138" s="135"/>
      <c r="T138" s="136"/>
      <c r="U138" s="133"/>
      <c r="V138" s="133"/>
      <c r="W138" s="137">
        <f>W139</f>
        <v>5.9807999999999995</v>
      </c>
      <c r="X138" s="133"/>
      <c r="Y138" s="137">
        <f>Y139</f>
        <v>9.075696</v>
      </c>
      <c r="Z138" s="133"/>
      <c r="AA138" s="138">
        <f>AA139</f>
        <v>0</v>
      </c>
      <c r="AR138" s="139" t="s">
        <v>79</v>
      </c>
      <c r="AT138" s="140" t="s">
        <v>71</v>
      </c>
      <c r="AU138" s="140" t="s">
        <v>79</v>
      </c>
      <c r="AY138" s="139" t="s">
        <v>134</v>
      </c>
      <c r="BK138" s="141">
        <f>BK139</f>
        <v>194.693</v>
      </c>
    </row>
    <row r="139" spans="2:65" s="1" customFormat="1" ht="31.5" customHeight="1">
      <c r="B139" s="143"/>
      <c r="C139" s="144" t="s">
        <v>257</v>
      </c>
      <c r="D139" s="144" t="s">
        <v>135</v>
      </c>
      <c r="E139" s="145" t="s">
        <v>258</v>
      </c>
      <c r="F139" s="239" t="s">
        <v>259</v>
      </c>
      <c r="G139" s="240"/>
      <c r="H139" s="240"/>
      <c r="I139" s="240"/>
      <c r="J139" s="146" t="s">
        <v>204</v>
      </c>
      <c r="K139" s="147">
        <v>4.8</v>
      </c>
      <c r="L139" s="241">
        <v>40.561</v>
      </c>
      <c r="M139" s="240"/>
      <c r="N139" s="241">
        <f>ROUND(L139*K139,3)</f>
        <v>194.693</v>
      </c>
      <c r="O139" s="240"/>
      <c r="P139" s="240"/>
      <c r="Q139" s="240"/>
      <c r="R139" s="148"/>
      <c r="T139" s="149" t="s">
        <v>3</v>
      </c>
      <c r="U139" s="40" t="s">
        <v>39</v>
      </c>
      <c r="V139" s="150">
        <v>1.246</v>
      </c>
      <c r="W139" s="150">
        <f>V139*K139</f>
        <v>5.9807999999999995</v>
      </c>
      <c r="X139" s="150">
        <v>1.89077</v>
      </c>
      <c r="Y139" s="150">
        <f>X139*K139</f>
        <v>9.075696</v>
      </c>
      <c r="Z139" s="150">
        <v>0</v>
      </c>
      <c r="AA139" s="151">
        <f>Z139*K139</f>
        <v>0</v>
      </c>
      <c r="AR139" s="17" t="s">
        <v>139</v>
      </c>
      <c r="AT139" s="17" t="s">
        <v>135</v>
      </c>
      <c r="AU139" s="17" t="s">
        <v>83</v>
      </c>
      <c r="AY139" s="17" t="s">
        <v>134</v>
      </c>
      <c r="BE139" s="152">
        <f>IF(U139="základná",N139,0)</f>
        <v>0</v>
      </c>
      <c r="BF139" s="152">
        <f>IF(U139="znížená",N139,0)</f>
        <v>194.693</v>
      </c>
      <c r="BG139" s="152">
        <f>IF(U139="zákl. prenesená",N139,0)</f>
        <v>0</v>
      </c>
      <c r="BH139" s="152">
        <f>IF(U139="zníž. prenesená",N139,0)</f>
        <v>0</v>
      </c>
      <c r="BI139" s="152">
        <f>IF(U139="nulová",N139,0)</f>
        <v>0</v>
      </c>
      <c r="BJ139" s="17" t="s">
        <v>83</v>
      </c>
      <c r="BK139" s="153">
        <f>ROUND(L139*K139,3)</f>
        <v>194.693</v>
      </c>
      <c r="BL139" s="17" t="s">
        <v>139</v>
      </c>
      <c r="BM139" s="17" t="s">
        <v>260</v>
      </c>
    </row>
    <row r="140" spans="2:63" s="10" customFormat="1" ht="29.25" customHeight="1">
      <c r="B140" s="132"/>
      <c r="C140" s="133"/>
      <c r="D140" s="142" t="s">
        <v>196</v>
      </c>
      <c r="E140" s="142"/>
      <c r="F140" s="142"/>
      <c r="G140" s="142"/>
      <c r="H140" s="142"/>
      <c r="I140" s="142"/>
      <c r="J140" s="142"/>
      <c r="K140" s="142"/>
      <c r="L140" s="142"/>
      <c r="M140" s="142"/>
      <c r="N140" s="237">
        <f>BK140</f>
        <v>442.952</v>
      </c>
      <c r="O140" s="238"/>
      <c r="P140" s="238"/>
      <c r="Q140" s="238"/>
      <c r="R140" s="135"/>
      <c r="T140" s="136"/>
      <c r="U140" s="133"/>
      <c r="V140" s="133"/>
      <c r="W140" s="137">
        <f>SUM(W141:W147)</f>
        <v>9.731</v>
      </c>
      <c r="X140" s="133"/>
      <c r="Y140" s="137">
        <f>SUM(Y141:Y147)</f>
        <v>0.044948</v>
      </c>
      <c r="Z140" s="133"/>
      <c r="AA140" s="138">
        <f>SUM(AA141:AA147)</f>
        <v>0</v>
      </c>
      <c r="AR140" s="139" t="s">
        <v>79</v>
      </c>
      <c r="AT140" s="140" t="s">
        <v>71</v>
      </c>
      <c r="AU140" s="140" t="s">
        <v>79</v>
      </c>
      <c r="AY140" s="139" t="s">
        <v>134</v>
      </c>
      <c r="BK140" s="141">
        <f>SUM(BK141:BK147)</f>
        <v>442.952</v>
      </c>
    </row>
    <row r="141" spans="2:65" s="1" customFormat="1" ht="31.5" customHeight="1">
      <c r="B141" s="143"/>
      <c r="C141" s="144" t="s">
        <v>314</v>
      </c>
      <c r="D141" s="144" t="s">
        <v>135</v>
      </c>
      <c r="E141" s="145" t="s">
        <v>315</v>
      </c>
      <c r="F141" s="239" t="s">
        <v>316</v>
      </c>
      <c r="G141" s="240"/>
      <c r="H141" s="240"/>
      <c r="I141" s="240"/>
      <c r="J141" s="146" t="s">
        <v>264</v>
      </c>
      <c r="K141" s="147">
        <v>34</v>
      </c>
      <c r="L141" s="241">
        <v>0.406</v>
      </c>
      <c r="M141" s="240"/>
      <c r="N141" s="241">
        <f aca="true" t="shared" si="10" ref="N141:N147">ROUND(L141*K141,3)</f>
        <v>13.804</v>
      </c>
      <c r="O141" s="240"/>
      <c r="P141" s="240"/>
      <c r="Q141" s="240"/>
      <c r="R141" s="148"/>
      <c r="T141" s="149" t="s">
        <v>3</v>
      </c>
      <c r="U141" s="40" t="s">
        <v>39</v>
      </c>
      <c r="V141" s="150">
        <v>0.023</v>
      </c>
      <c r="W141" s="150">
        <f aca="true" t="shared" si="11" ref="W141:W147">V141*K141</f>
        <v>0.782</v>
      </c>
      <c r="X141" s="150">
        <v>0</v>
      </c>
      <c r="Y141" s="150">
        <f aca="true" t="shared" si="12" ref="Y141:Y147">X141*K141</f>
        <v>0</v>
      </c>
      <c r="Z141" s="150">
        <v>0</v>
      </c>
      <c r="AA141" s="151">
        <f aca="true" t="shared" si="13" ref="AA141:AA147">Z141*K141</f>
        <v>0</v>
      </c>
      <c r="AR141" s="17" t="s">
        <v>139</v>
      </c>
      <c r="AT141" s="17" t="s">
        <v>135</v>
      </c>
      <c r="AU141" s="17" t="s">
        <v>83</v>
      </c>
      <c r="AY141" s="17" t="s">
        <v>134</v>
      </c>
      <c r="BE141" s="152">
        <f aca="true" t="shared" si="14" ref="BE141:BE147">IF(U141="základná",N141,0)</f>
        <v>0</v>
      </c>
      <c r="BF141" s="152">
        <f aca="true" t="shared" si="15" ref="BF141:BF147">IF(U141="znížená",N141,0)</f>
        <v>13.804</v>
      </c>
      <c r="BG141" s="152">
        <f aca="true" t="shared" si="16" ref="BG141:BG147">IF(U141="zákl. prenesená",N141,0)</f>
        <v>0</v>
      </c>
      <c r="BH141" s="152">
        <f aca="true" t="shared" si="17" ref="BH141:BH147">IF(U141="zníž. prenesená",N141,0)</f>
        <v>0</v>
      </c>
      <c r="BI141" s="152">
        <f aca="true" t="shared" si="18" ref="BI141:BI147">IF(U141="nulová",N141,0)</f>
        <v>0</v>
      </c>
      <c r="BJ141" s="17" t="s">
        <v>83</v>
      </c>
      <c r="BK141" s="153">
        <f aca="true" t="shared" si="19" ref="BK141:BK147">ROUND(L141*K141,3)</f>
        <v>13.804</v>
      </c>
      <c r="BL141" s="17" t="s">
        <v>139</v>
      </c>
      <c r="BM141" s="17" t="s">
        <v>317</v>
      </c>
    </row>
    <row r="142" spans="2:65" s="1" customFormat="1" ht="22.5" customHeight="1">
      <c r="B142" s="143"/>
      <c r="C142" s="178" t="s">
        <v>8</v>
      </c>
      <c r="D142" s="178" t="s">
        <v>162</v>
      </c>
      <c r="E142" s="179" t="s">
        <v>318</v>
      </c>
      <c r="F142" s="250" t="s">
        <v>319</v>
      </c>
      <c r="G142" s="251"/>
      <c r="H142" s="251"/>
      <c r="I142" s="251"/>
      <c r="J142" s="180" t="s">
        <v>264</v>
      </c>
      <c r="K142" s="181">
        <v>34</v>
      </c>
      <c r="L142" s="252">
        <v>6.183</v>
      </c>
      <c r="M142" s="251"/>
      <c r="N142" s="252">
        <f t="shared" si="10"/>
        <v>210.222</v>
      </c>
      <c r="O142" s="240"/>
      <c r="P142" s="240"/>
      <c r="Q142" s="240"/>
      <c r="R142" s="148"/>
      <c r="T142" s="149" t="s">
        <v>3</v>
      </c>
      <c r="U142" s="40" t="s">
        <v>39</v>
      </c>
      <c r="V142" s="150">
        <v>0</v>
      </c>
      <c r="W142" s="150">
        <f t="shared" si="11"/>
        <v>0</v>
      </c>
      <c r="X142" s="150">
        <v>0.001</v>
      </c>
      <c r="Y142" s="150">
        <f t="shared" si="12"/>
        <v>0.034</v>
      </c>
      <c r="Z142" s="150">
        <v>0</v>
      </c>
      <c r="AA142" s="151">
        <f t="shared" si="13"/>
        <v>0</v>
      </c>
      <c r="AR142" s="17" t="s">
        <v>165</v>
      </c>
      <c r="AT142" s="17" t="s">
        <v>162</v>
      </c>
      <c r="AU142" s="17" t="s">
        <v>83</v>
      </c>
      <c r="AY142" s="17" t="s">
        <v>134</v>
      </c>
      <c r="BE142" s="152">
        <f t="shared" si="14"/>
        <v>0</v>
      </c>
      <c r="BF142" s="152">
        <f t="shared" si="15"/>
        <v>210.222</v>
      </c>
      <c r="BG142" s="152">
        <f t="shared" si="16"/>
        <v>0</v>
      </c>
      <c r="BH142" s="152">
        <f t="shared" si="17"/>
        <v>0</v>
      </c>
      <c r="BI142" s="152">
        <f t="shared" si="18"/>
        <v>0</v>
      </c>
      <c r="BJ142" s="17" t="s">
        <v>83</v>
      </c>
      <c r="BK142" s="153">
        <f t="shared" si="19"/>
        <v>210.222</v>
      </c>
      <c r="BL142" s="17" t="s">
        <v>139</v>
      </c>
      <c r="BM142" s="17" t="s">
        <v>320</v>
      </c>
    </row>
    <row r="143" spans="2:65" s="1" customFormat="1" ht="22.5" customHeight="1">
      <c r="B143" s="143"/>
      <c r="C143" s="144" t="s">
        <v>321</v>
      </c>
      <c r="D143" s="144" t="s">
        <v>135</v>
      </c>
      <c r="E143" s="145" t="s">
        <v>322</v>
      </c>
      <c r="F143" s="239" t="s">
        <v>323</v>
      </c>
      <c r="G143" s="240"/>
      <c r="H143" s="240"/>
      <c r="I143" s="240"/>
      <c r="J143" s="146" t="s">
        <v>269</v>
      </c>
      <c r="K143" s="147">
        <v>1</v>
      </c>
      <c r="L143" s="241">
        <v>1.47</v>
      </c>
      <c r="M143" s="240"/>
      <c r="N143" s="241">
        <f t="shared" si="10"/>
        <v>1.47</v>
      </c>
      <c r="O143" s="240"/>
      <c r="P143" s="240"/>
      <c r="Q143" s="240"/>
      <c r="R143" s="148"/>
      <c r="T143" s="149" t="s">
        <v>3</v>
      </c>
      <c r="U143" s="40" t="s">
        <v>39</v>
      </c>
      <c r="V143" s="150">
        <v>0.075</v>
      </c>
      <c r="W143" s="150">
        <f t="shared" si="11"/>
        <v>0.075</v>
      </c>
      <c r="X143" s="150">
        <v>0</v>
      </c>
      <c r="Y143" s="150">
        <f t="shared" si="12"/>
        <v>0</v>
      </c>
      <c r="Z143" s="150">
        <v>0</v>
      </c>
      <c r="AA143" s="151">
        <f t="shared" si="13"/>
        <v>0</v>
      </c>
      <c r="AR143" s="17" t="s">
        <v>139</v>
      </c>
      <c r="AT143" s="17" t="s">
        <v>135</v>
      </c>
      <c r="AU143" s="17" t="s">
        <v>83</v>
      </c>
      <c r="AY143" s="17" t="s">
        <v>134</v>
      </c>
      <c r="BE143" s="152">
        <f t="shared" si="14"/>
        <v>0</v>
      </c>
      <c r="BF143" s="152">
        <f t="shared" si="15"/>
        <v>1.47</v>
      </c>
      <c r="BG143" s="152">
        <f t="shared" si="16"/>
        <v>0</v>
      </c>
      <c r="BH143" s="152">
        <f t="shared" si="17"/>
        <v>0</v>
      </c>
      <c r="BI143" s="152">
        <f t="shared" si="18"/>
        <v>0</v>
      </c>
      <c r="BJ143" s="17" t="s">
        <v>83</v>
      </c>
      <c r="BK143" s="153">
        <f t="shared" si="19"/>
        <v>1.47</v>
      </c>
      <c r="BL143" s="17" t="s">
        <v>139</v>
      </c>
      <c r="BM143" s="17" t="s">
        <v>324</v>
      </c>
    </row>
    <row r="144" spans="2:65" s="1" customFormat="1" ht="22.5" customHeight="1">
      <c r="B144" s="143"/>
      <c r="C144" s="178" t="s">
        <v>325</v>
      </c>
      <c r="D144" s="178" t="s">
        <v>162</v>
      </c>
      <c r="E144" s="179" t="s">
        <v>326</v>
      </c>
      <c r="F144" s="250" t="s">
        <v>327</v>
      </c>
      <c r="G144" s="251"/>
      <c r="H144" s="251"/>
      <c r="I144" s="251"/>
      <c r="J144" s="180" t="s">
        <v>269</v>
      </c>
      <c r="K144" s="181">
        <v>1</v>
      </c>
      <c r="L144" s="252">
        <v>10.736</v>
      </c>
      <c r="M144" s="251"/>
      <c r="N144" s="252">
        <f t="shared" si="10"/>
        <v>10.736</v>
      </c>
      <c r="O144" s="240"/>
      <c r="P144" s="240"/>
      <c r="Q144" s="240"/>
      <c r="R144" s="148"/>
      <c r="T144" s="149" t="s">
        <v>3</v>
      </c>
      <c r="U144" s="40" t="s">
        <v>39</v>
      </c>
      <c r="V144" s="150">
        <v>0</v>
      </c>
      <c r="W144" s="150">
        <f t="shared" si="11"/>
        <v>0</v>
      </c>
      <c r="X144" s="150">
        <v>0</v>
      </c>
      <c r="Y144" s="150">
        <f t="shared" si="12"/>
        <v>0</v>
      </c>
      <c r="Z144" s="150">
        <v>0</v>
      </c>
      <c r="AA144" s="151">
        <f t="shared" si="13"/>
        <v>0</v>
      </c>
      <c r="AR144" s="17" t="s">
        <v>165</v>
      </c>
      <c r="AT144" s="17" t="s">
        <v>162</v>
      </c>
      <c r="AU144" s="17" t="s">
        <v>83</v>
      </c>
      <c r="AY144" s="17" t="s">
        <v>134</v>
      </c>
      <c r="BE144" s="152">
        <f t="shared" si="14"/>
        <v>0</v>
      </c>
      <c r="BF144" s="152">
        <f t="shared" si="15"/>
        <v>10.736</v>
      </c>
      <c r="BG144" s="152">
        <f t="shared" si="16"/>
        <v>0</v>
      </c>
      <c r="BH144" s="152">
        <f t="shared" si="17"/>
        <v>0</v>
      </c>
      <c r="BI144" s="152">
        <f t="shared" si="18"/>
        <v>0</v>
      </c>
      <c r="BJ144" s="17" t="s">
        <v>83</v>
      </c>
      <c r="BK144" s="153">
        <f t="shared" si="19"/>
        <v>10.736</v>
      </c>
      <c r="BL144" s="17" t="s">
        <v>139</v>
      </c>
      <c r="BM144" s="17" t="s">
        <v>328</v>
      </c>
    </row>
    <row r="145" spans="2:65" s="1" customFormat="1" ht="31.5" customHeight="1">
      <c r="B145" s="143"/>
      <c r="C145" s="144" t="s">
        <v>329</v>
      </c>
      <c r="D145" s="144" t="s">
        <v>135</v>
      </c>
      <c r="E145" s="145" t="s">
        <v>330</v>
      </c>
      <c r="F145" s="239" t="s">
        <v>331</v>
      </c>
      <c r="G145" s="240"/>
      <c r="H145" s="240"/>
      <c r="I145" s="240"/>
      <c r="J145" s="146" t="s">
        <v>264</v>
      </c>
      <c r="K145" s="147">
        <v>34</v>
      </c>
      <c r="L145" s="241">
        <v>3.775</v>
      </c>
      <c r="M145" s="240"/>
      <c r="N145" s="241">
        <f t="shared" si="10"/>
        <v>128.35</v>
      </c>
      <c r="O145" s="240"/>
      <c r="P145" s="240"/>
      <c r="Q145" s="240"/>
      <c r="R145" s="148"/>
      <c r="T145" s="149" t="s">
        <v>3</v>
      </c>
      <c r="U145" s="40" t="s">
        <v>39</v>
      </c>
      <c r="V145" s="150">
        <v>0.19</v>
      </c>
      <c r="W145" s="150">
        <f t="shared" si="11"/>
        <v>6.46</v>
      </c>
      <c r="X145" s="150">
        <v>0</v>
      </c>
      <c r="Y145" s="150">
        <f t="shared" si="12"/>
        <v>0</v>
      </c>
      <c r="Z145" s="150">
        <v>0</v>
      </c>
      <c r="AA145" s="151">
        <f t="shared" si="13"/>
        <v>0</v>
      </c>
      <c r="AR145" s="17" t="s">
        <v>139</v>
      </c>
      <c r="AT145" s="17" t="s">
        <v>135</v>
      </c>
      <c r="AU145" s="17" t="s">
        <v>83</v>
      </c>
      <c r="AY145" s="17" t="s">
        <v>134</v>
      </c>
      <c r="BE145" s="152">
        <f t="shared" si="14"/>
        <v>0</v>
      </c>
      <c r="BF145" s="152">
        <f t="shared" si="15"/>
        <v>128.35</v>
      </c>
      <c r="BG145" s="152">
        <f t="shared" si="16"/>
        <v>0</v>
      </c>
      <c r="BH145" s="152">
        <f t="shared" si="17"/>
        <v>0</v>
      </c>
      <c r="BI145" s="152">
        <f t="shared" si="18"/>
        <v>0</v>
      </c>
      <c r="BJ145" s="17" t="s">
        <v>83</v>
      </c>
      <c r="BK145" s="153">
        <f t="shared" si="19"/>
        <v>128.35</v>
      </c>
      <c r="BL145" s="17" t="s">
        <v>139</v>
      </c>
      <c r="BM145" s="17" t="s">
        <v>332</v>
      </c>
    </row>
    <row r="146" spans="2:65" s="1" customFormat="1" ht="31.5" customHeight="1">
      <c r="B146" s="143"/>
      <c r="C146" s="144" t="s">
        <v>333</v>
      </c>
      <c r="D146" s="144" t="s">
        <v>135</v>
      </c>
      <c r="E146" s="145" t="s">
        <v>334</v>
      </c>
      <c r="F146" s="239" t="s">
        <v>335</v>
      </c>
      <c r="G146" s="240"/>
      <c r="H146" s="240"/>
      <c r="I146" s="240"/>
      <c r="J146" s="146" t="s">
        <v>264</v>
      </c>
      <c r="K146" s="147">
        <v>34</v>
      </c>
      <c r="L146" s="241">
        <v>0.821</v>
      </c>
      <c r="M146" s="240"/>
      <c r="N146" s="241">
        <f t="shared" si="10"/>
        <v>27.914</v>
      </c>
      <c r="O146" s="240"/>
      <c r="P146" s="240"/>
      <c r="Q146" s="240"/>
      <c r="R146" s="148"/>
      <c r="T146" s="149" t="s">
        <v>3</v>
      </c>
      <c r="U146" s="40" t="s">
        <v>39</v>
      </c>
      <c r="V146" s="150">
        <v>0.041</v>
      </c>
      <c r="W146" s="150">
        <f t="shared" si="11"/>
        <v>1.3940000000000001</v>
      </c>
      <c r="X146" s="150">
        <v>0</v>
      </c>
      <c r="Y146" s="150">
        <f t="shared" si="12"/>
        <v>0</v>
      </c>
      <c r="Z146" s="150">
        <v>0</v>
      </c>
      <c r="AA146" s="151">
        <f t="shared" si="13"/>
        <v>0</v>
      </c>
      <c r="AR146" s="17" t="s">
        <v>139</v>
      </c>
      <c r="AT146" s="17" t="s">
        <v>135</v>
      </c>
      <c r="AU146" s="17" t="s">
        <v>83</v>
      </c>
      <c r="AY146" s="17" t="s">
        <v>134</v>
      </c>
      <c r="BE146" s="152">
        <f t="shared" si="14"/>
        <v>0</v>
      </c>
      <c r="BF146" s="152">
        <f t="shared" si="15"/>
        <v>27.914</v>
      </c>
      <c r="BG146" s="152">
        <f t="shared" si="16"/>
        <v>0</v>
      </c>
      <c r="BH146" s="152">
        <f t="shared" si="17"/>
        <v>0</v>
      </c>
      <c r="BI146" s="152">
        <f t="shared" si="18"/>
        <v>0</v>
      </c>
      <c r="BJ146" s="17" t="s">
        <v>83</v>
      </c>
      <c r="BK146" s="153">
        <f t="shared" si="19"/>
        <v>27.914</v>
      </c>
      <c r="BL146" s="17" t="s">
        <v>139</v>
      </c>
      <c r="BM146" s="17" t="s">
        <v>336</v>
      </c>
    </row>
    <row r="147" spans="2:65" s="1" customFormat="1" ht="22.5" customHeight="1">
      <c r="B147" s="143"/>
      <c r="C147" s="144" t="s">
        <v>337</v>
      </c>
      <c r="D147" s="144" t="s">
        <v>135</v>
      </c>
      <c r="E147" s="145" t="s">
        <v>338</v>
      </c>
      <c r="F147" s="239" t="s">
        <v>339</v>
      </c>
      <c r="G147" s="240"/>
      <c r="H147" s="240"/>
      <c r="I147" s="240"/>
      <c r="J147" s="146" t="s">
        <v>264</v>
      </c>
      <c r="K147" s="147">
        <v>34</v>
      </c>
      <c r="L147" s="241">
        <v>1.484</v>
      </c>
      <c r="M147" s="240"/>
      <c r="N147" s="241">
        <f t="shared" si="10"/>
        <v>50.456</v>
      </c>
      <c r="O147" s="240"/>
      <c r="P147" s="240"/>
      <c r="Q147" s="240"/>
      <c r="R147" s="148"/>
      <c r="T147" s="149" t="s">
        <v>3</v>
      </c>
      <c r="U147" s="40" t="s">
        <v>39</v>
      </c>
      <c r="V147" s="150">
        <v>0.03</v>
      </c>
      <c r="W147" s="150">
        <f t="shared" si="11"/>
        <v>1.02</v>
      </c>
      <c r="X147" s="150">
        <v>0.000322</v>
      </c>
      <c r="Y147" s="150">
        <f t="shared" si="12"/>
        <v>0.010948000000000001</v>
      </c>
      <c r="Z147" s="150">
        <v>0</v>
      </c>
      <c r="AA147" s="151">
        <f t="shared" si="13"/>
        <v>0</v>
      </c>
      <c r="AR147" s="17" t="s">
        <v>139</v>
      </c>
      <c r="AT147" s="17" t="s">
        <v>135</v>
      </c>
      <c r="AU147" s="17" t="s">
        <v>83</v>
      </c>
      <c r="AY147" s="17" t="s">
        <v>134</v>
      </c>
      <c r="BE147" s="152">
        <f t="shared" si="14"/>
        <v>0</v>
      </c>
      <c r="BF147" s="152">
        <f t="shared" si="15"/>
        <v>50.456</v>
      </c>
      <c r="BG147" s="152">
        <f t="shared" si="16"/>
        <v>0</v>
      </c>
      <c r="BH147" s="152">
        <f t="shared" si="17"/>
        <v>0</v>
      </c>
      <c r="BI147" s="152">
        <f t="shared" si="18"/>
        <v>0</v>
      </c>
      <c r="BJ147" s="17" t="s">
        <v>83</v>
      </c>
      <c r="BK147" s="153">
        <f t="shared" si="19"/>
        <v>50.456</v>
      </c>
      <c r="BL147" s="17" t="s">
        <v>139</v>
      </c>
      <c r="BM147" s="17" t="s">
        <v>340</v>
      </c>
    </row>
    <row r="148" spans="2:63" s="10" customFormat="1" ht="29.25" customHeight="1">
      <c r="B148" s="132"/>
      <c r="C148" s="133"/>
      <c r="D148" s="142" t="s">
        <v>197</v>
      </c>
      <c r="E148" s="142"/>
      <c r="F148" s="142"/>
      <c r="G148" s="142"/>
      <c r="H148" s="142"/>
      <c r="I148" s="142"/>
      <c r="J148" s="142"/>
      <c r="K148" s="142"/>
      <c r="L148" s="142"/>
      <c r="M148" s="142"/>
      <c r="N148" s="237">
        <f>BK148</f>
        <v>1600.065</v>
      </c>
      <c r="O148" s="238"/>
      <c r="P148" s="238"/>
      <c r="Q148" s="238"/>
      <c r="R148" s="135"/>
      <c r="T148" s="136"/>
      <c r="U148" s="133"/>
      <c r="V148" s="133"/>
      <c r="W148" s="137">
        <f>W149</f>
        <v>105.293254</v>
      </c>
      <c r="X148" s="133"/>
      <c r="Y148" s="137">
        <f>Y149</f>
        <v>0</v>
      </c>
      <c r="Z148" s="133"/>
      <c r="AA148" s="138">
        <f>AA149</f>
        <v>0</v>
      </c>
      <c r="AR148" s="139" t="s">
        <v>79</v>
      </c>
      <c r="AT148" s="140" t="s">
        <v>71</v>
      </c>
      <c r="AU148" s="140" t="s">
        <v>79</v>
      </c>
      <c r="AY148" s="139" t="s">
        <v>134</v>
      </c>
      <c r="BK148" s="141">
        <f>BK149</f>
        <v>1600.065</v>
      </c>
    </row>
    <row r="149" spans="2:65" s="1" customFormat="1" ht="31.5" customHeight="1">
      <c r="B149" s="143"/>
      <c r="C149" s="144" t="s">
        <v>307</v>
      </c>
      <c r="D149" s="144" t="s">
        <v>135</v>
      </c>
      <c r="E149" s="145" t="s">
        <v>308</v>
      </c>
      <c r="F149" s="239" t="s">
        <v>309</v>
      </c>
      <c r="G149" s="240"/>
      <c r="H149" s="240"/>
      <c r="I149" s="240"/>
      <c r="J149" s="146" t="s">
        <v>170</v>
      </c>
      <c r="K149" s="147">
        <v>81.686</v>
      </c>
      <c r="L149" s="241">
        <v>19.588</v>
      </c>
      <c r="M149" s="240"/>
      <c r="N149" s="241">
        <f>ROUND(L149*K149,3)</f>
        <v>1600.065</v>
      </c>
      <c r="O149" s="240"/>
      <c r="P149" s="240"/>
      <c r="Q149" s="240"/>
      <c r="R149" s="148"/>
      <c r="T149" s="149" t="s">
        <v>3</v>
      </c>
      <c r="U149" s="40" t="s">
        <v>39</v>
      </c>
      <c r="V149" s="150">
        <v>1.289</v>
      </c>
      <c r="W149" s="150">
        <f>V149*K149</f>
        <v>105.293254</v>
      </c>
      <c r="X149" s="150">
        <v>0</v>
      </c>
      <c r="Y149" s="150">
        <f>X149*K149</f>
        <v>0</v>
      </c>
      <c r="Z149" s="150">
        <v>0</v>
      </c>
      <c r="AA149" s="151">
        <f>Z149*K149</f>
        <v>0</v>
      </c>
      <c r="AR149" s="17" t="s">
        <v>139</v>
      </c>
      <c r="AT149" s="17" t="s">
        <v>135</v>
      </c>
      <c r="AU149" s="17" t="s">
        <v>83</v>
      </c>
      <c r="AY149" s="17" t="s">
        <v>134</v>
      </c>
      <c r="BE149" s="152">
        <f>IF(U149="základná",N149,0)</f>
        <v>0</v>
      </c>
      <c r="BF149" s="152">
        <f>IF(U149="znížená",N149,0)</f>
        <v>1600.065</v>
      </c>
      <c r="BG149" s="152">
        <f>IF(U149="zákl. prenesená",N149,0)</f>
        <v>0</v>
      </c>
      <c r="BH149" s="152">
        <f>IF(U149="zníž. prenesená",N149,0)</f>
        <v>0</v>
      </c>
      <c r="BI149" s="152">
        <f>IF(U149="nulová",N149,0)</f>
        <v>0</v>
      </c>
      <c r="BJ149" s="17" t="s">
        <v>83</v>
      </c>
      <c r="BK149" s="153">
        <f>ROUND(L149*K149,3)</f>
        <v>1600.065</v>
      </c>
      <c r="BL149" s="17" t="s">
        <v>139</v>
      </c>
      <c r="BM149" s="17" t="s">
        <v>310</v>
      </c>
    </row>
    <row r="150" spans="2:63" s="10" customFormat="1" ht="36.75" customHeight="1">
      <c r="B150" s="132"/>
      <c r="C150" s="133"/>
      <c r="D150" s="134" t="s">
        <v>312</v>
      </c>
      <c r="E150" s="134"/>
      <c r="F150" s="134"/>
      <c r="G150" s="134"/>
      <c r="H150" s="134"/>
      <c r="I150" s="134"/>
      <c r="J150" s="134"/>
      <c r="K150" s="134"/>
      <c r="L150" s="134"/>
      <c r="M150" s="134"/>
      <c r="N150" s="266">
        <f>BK150</f>
        <v>47.056</v>
      </c>
      <c r="O150" s="267"/>
      <c r="P150" s="267"/>
      <c r="Q150" s="267"/>
      <c r="R150" s="135"/>
      <c r="T150" s="136"/>
      <c r="U150" s="133"/>
      <c r="V150" s="133"/>
      <c r="W150" s="137">
        <f>W151</f>
        <v>0.8500000000000001</v>
      </c>
      <c r="X150" s="133"/>
      <c r="Y150" s="137">
        <f>Y151</f>
        <v>0</v>
      </c>
      <c r="Z150" s="133"/>
      <c r="AA150" s="138">
        <f>AA151</f>
        <v>0</v>
      </c>
      <c r="AR150" s="139" t="s">
        <v>148</v>
      </c>
      <c r="AT150" s="140" t="s">
        <v>71</v>
      </c>
      <c r="AU150" s="140" t="s">
        <v>72</v>
      </c>
      <c r="AY150" s="139" t="s">
        <v>134</v>
      </c>
      <c r="BK150" s="141">
        <f>BK151</f>
        <v>47.056</v>
      </c>
    </row>
    <row r="151" spans="2:63" s="10" customFormat="1" ht="19.5" customHeight="1">
      <c r="B151" s="132"/>
      <c r="C151" s="133"/>
      <c r="D151" s="142" t="s">
        <v>313</v>
      </c>
      <c r="E151" s="142"/>
      <c r="F151" s="142"/>
      <c r="G151" s="142"/>
      <c r="H151" s="142"/>
      <c r="I151" s="142"/>
      <c r="J151" s="142"/>
      <c r="K151" s="142"/>
      <c r="L151" s="142"/>
      <c r="M151" s="142"/>
      <c r="N151" s="235">
        <f>BK151</f>
        <v>47.056</v>
      </c>
      <c r="O151" s="236"/>
      <c r="P151" s="236"/>
      <c r="Q151" s="236"/>
      <c r="R151" s="135"/>
      <c r="T151" s="136"/>
      <c r="U151" s="133"/>
      <c r="V151" s="133"/>
      <c r="W151" s="137">
        <f>SUM(W152:W153)</f>
        <v>0.8500000000000001</v>
      </c>
      <c r="X151" s="133"/>
      <c r="Y151" s="137">
        <f>SUM(Y152:Y153)</f>
        <v>0</v>
      </c>
      <c r="Z151" s="133"/>
      <c r="AA151" s="138">
        <f>SUM(AA152:AA153)</f>
        <v>0</v>
      </c>
      <c r="AR151" s="139" t="s">
        <v>148</v>
      </c>
      <c r="AT151" s="140" t="s">
        <v>71</v>
      </c>
      <c r="AU151" s="140" t="s">
        <v>79</v>
      </c>
      <c r="AY151" s="139" t="s">
        <v>134</v>
      </c>
      <c r="BK151" s="141">
        <f>SUM(BK152:BK153)</f>
        <v>47.056</v>
      </c>
    </row>
    <row r="152" spans="2:65" s="1" customFormat="1" ht="31.5" customHeight="1">
      <c r="B152" s="143"/>
      <c r="C152" s="144" t="s">
        <v>341</v>
      </c>
      <c r="D152" s="144" t="s">
        <v>135</v>
      </c>
      <c r="E152" s="145" t="s">
        <v>342</v>
      </c>
      <c r="F152" s="239" t="s">
        <v>343</v>
      </c>
      <c r="G152" s="240"/>
      <c r="H152" s="240"/>
      <c r="I152" s="240"/>
      <c r="J152" s="146" t="s">
        <v>264</v>
      </c>
      <c r="K152" s="147">
        <v>34</v>
      </c>
      <c r="L152" s="241">
        <v>0.601</v>
      </c>
      <c r="M152" s="240"/>
      <c r="N152" s="241">
        <f>ROUND(L152*K152,3)</f>
        <v>20.434</v>
      </c>
      <c r="O152" s="240"/>
      <c r="P152" s="240"/>
      <c r="Q152" s="240"/>
      <c r="R152" s="148"/>
      <c r="T152" s="149" t="s">
        <v>3</v>
      </c>
      <c r="U152" s="40" t="s">
        <v>39</v>
      </c>
      <c r="V152" s="150">
        <v>0.025</v>
      </c>
      <c r="W152" s="150">
        <f>V152*K152</f>
        <v>0.8500000000000001</v>
      </c>
      <c r="X152" s="150">
        <v>0</v>
      </c>
      <c r="Y152" s="150">
        <f>X152*K152</f>
        <v>0</v>
      </c>
      <c r="Z152" s="150">
        <v>0</v>
      </c>
      <c r="AA152" s="151">
        <f>Z152*K152</f>
        <v>0</v>
      </c>
      <c r="AR152" s="17" t="s">
        <v>344</v>
      </c>
      <c r="AT152" s="17" t="s">
        <v>135</v>
      </c>
      <c r="AU152" s="17" t="s">
        <v>83</v>
      </c>
      <c r="AY152" s="17" t="s">
        <v>134</v>
      </c>
      <c r="BE152" s="152">
        <f>IF(U152="základná",N152,0)</f>
        <v>0</v>
      </c>
      <c r="BF152" s="152">
        <f>IF(U152="znížená",N152,0)</f>
        <v>20.434</v>
      </c>
      <c r="BG152" s="152">
        <f>IF(U152="zákl. prenesená",N152,0)</f>
        <v>0</v>
      </c>
      <c r="BH152" s="152">
        <f>IF(U152="zníž. prenesená",N152,0)</f>
        <v>0</v>
      </c>
      <c r="BI152" s="152">
        <f>IF(U152="nulová",N152,0)</f>
        <v>0</v>
      </c>
      <c r="BJ152" s="17" t="s">
        <v>83</v>
      </c>
      <c r="BK152" s="153">
        <f>ROUND(L152*K152,3)</f>
        <v>20.434</v>
      </c>
      <c r="BL152" s="17" t="s">
        <v>344</v>
      </c>
      <c r="BM152" s="17" t="s">
        <v>345</v>
      </c>
    </row>
    <row r="153" spans="2:65" s="1" customFormat="1" ht="22.5" customHeight="1">
      <c r="B153" s="143"/>
      <c r="C153" s="178" t="s">
        <v>346</v>
      </c>
      <c r="D153" s="178" t="s">
        <v>162</v>
      </c>
      <c r="E153" s="179" t="s">
        <v>347</v>
      </c>
      <c r="F153" s="250" t="s">
        <v>348</v>
      </c>
      <c r="G153" s="251"/>
      <c r="H153" s="251"/>
      <c r="I153" s="251"/>
      <c r="J153" s="180" t="s">
        <v>264</v>
      </c>
      <c r="K153" s="181">
        <v>34</v>
      </c>
      <c r="L153" s="252">
        <v>0.783</v>
      </c>
      <c r="M153" s="251"/>
      <c r="N153" s="252">
        <f>ROUND(L153*K153,3)</f>
        <v>26.622</v>
      </c>
      <c r="O153" s="240"/>
      <c r="P153" s="240"/>
      <c r="Q153" s="240"/>
      <c r="R153" s="148"/>
      <c r="T153" s="149" t="s">
        <v>3</v>
      </c>
      <c r="U153" s="182" t="s">
        <v>39</v>
      </c>
      <c r="V153" s="183">
        <v>0</v>
      </c>
      <c r="W153" s="183">
        <f>V153*K153</f>
        <v>0</v>
      </c>
      <c r="X153" s="183">
        <v>0</v>
      </c>
      <c r="Y153" s="183">
        <f>X153*K153</f>
        <v>0</v>
      </c>
      <c r="Z153" s="183">
        <v>0</v>
      </c>
      <c r="AA153" s="184">
        <f>Z153*K153</f>
        <v>0</v>
      </c>
      <c r="AR153" s="17" t="s">
        <v>349</v>
      </c>
      <c r="AT153" s="17" t="s">
        <v>162</v>
      </c>
      <c r="AU153" s="17" t="s">
        <v>83</v>
      </c>
      <c r="AY153" s="17" t="s">
        <v>134</v>
      </c>
      <c r="BE153" s="152">
        <f>IF(U153="základná",N153,0)</f>
        <v>0</v>
      </c>
      <c r="BF153" s="152">
        <f>IF(U153="znížená",N153,0)</f>
        <v>26.622</v>
      </c>
      <c r="BG153" s="152">
        <f>IF(U153="zákl. prenesená",N153,0)</f>
        <v>0</v>
      </c>
      <c r="BH153" s="152">
        <f>IF(U153="zníž. prenesená",N153,0)</f>
        <v>0</v>
      </c>
      <c r="BI153" s="152">
        <f>IF(U153="nulová",N153,0)</f>
        <v>0</v>
      </c>
      <c r="BJ153" s="17" t="s">
        <v>83</v>
      </c>
      <c r="BK153" s="153">
        <f>ROUND(L153*K153,3)</f>
        <v>26.622</v>
      </c>
      <c r="BL153" s="17" t="s">
        <v>349</v>
      </c>
      <c r="BM153" s="17" t="s">
        <v>350</v>
      </c>
    </row>
    <row r="154" spans="2:18" s="1" customFormat="1" ht="6.75" customHeight="1">
      <c r="B154" s="55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7"/>
    </row>
  </sheetData>
  <sheetProtection/>
  <mergeCells count="152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N148:Q148"/>
    <mergeCell ref="N150:Q150"/>
    <mergeCell ref="F149:I149"/>
    <mergeCell ref="L149:M149"/>
    <mergeCell ref="N149:Q149"/>
    <mergeCell ref="F152:I152"/>
    <mergeCell ref="L152:M152"/>
    <mergeCell ref="N152:Q152"/>
    <mergeCell ref="N151:Q151"/>
    <mergeCell ref="H1:K1"/>
    <mergeCell ref="S2:AC2"/>
    <mergeCell ref="F153:I153"/>
    <mergeCell ref="L153:M153"/>
    <mergeCell ref="N153:Q153"/>
    <mergeCell ref="N118:Q118"/>
    <mergeCell ref="N119:Q119"/>
    <mergeCell ref="N120:Q120"/>
    <mergeCell ref="N138:Q138"/>
    <mergeCell ref="N140:Q140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17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1"/>
  <sheetViews>
    <sheetView showGridLines="0" zoomScalePageLayoutView="0" workbookViewId="0" topLeftCell="A1">
      <pane ySplit="1" topLeftCell="A104" activePane="bottomLeft" state="frozen"/>
      <selection pane="topLeft" activeCell="A1" sqref="A1"/>
      <selection pane="bottomLeft" activeCell="L116" sqref="L116:Q120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1406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190"/>
      <c r="B1" s="187"/>
      <c r="C1" s="187"/>
      <c r="D1" s="188" t="s">
        <v>1</v>
      </c>
      <c r="E1" s="187"/>
      <c r="F1" s="189" t="s">
        <v>373</v>
      </c>
      <c r="G1" s="189"/>
      <c r="H1" s="230" t="s">
        <v>374</v>
      </c>
      <c r="I1" s="230"/>
      <c r="J1" s="230"/>
      <c r="K1" s="230"/>
      <c r="L1" s="189" t="s">
        <v>375</v>
      </c>
      <c r="M1" s="187"/>
      <c r="N1" s="187"/>
      <c r="O1" s="188" t="s">
        <v>101</v>
      </c>
      <c r="P1" s="187"/>
      <c r="Q1" s="187"/>
      <c r="R1" s="187"/>
      <c r="S1" s="189" t="s">
        <v>376</v>
      </c>
      <c r="T1" s="189"/>
      <c r="U1" s="190"/>
      <c r="V1" s="19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75" customHeight="1">
      <c r="C2" s="226" t="s">
        <v>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17" t="s">
        <v>96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72</v>
      </c>
    </row>
    <row r="4" spans="2:46" ht="36.75" customHeight="1">
      <c r="B4" s="21"/>
      <c r="C4" s="221" t="s">
        <v>102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3"/>
      <c r="T4" s="24" t="s">
        <v>10</v>
      </c>
      <c r="AT4" s="17" t="s">
        <v>4</v>
      </c>
    </row>
    <row r="5" spans="2:18" ht="6.7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4.75" customHeight="1">
      <c r="B6" s="21"/>
      <c r="C6" s="22"/>
      <c r="D6" s="28" t="s">
        <v>13</v>
      </c>
      <c r="E6" s="22"/>
      <c r="F6" s="242" t="str">
        <f>'Rekapitulácia stavby'!K6</f>
        <v>Prestavba 2. a 3. nadzemného podlažia domu služieb na 10 mestských nájomných bytov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"/>
      <c r="R6" s="23"/>
    </row>
    <row r="7" spans="2:18" ht="24.75" customHeight="1">
      <c r="B7" s="21"/>
      <c r="C7" s="22"/>
      <c r="D7" s="28" t="s">
        <v>103</v>
      </c>
      <c r="E7" s="22"/>
      <c r="F7" s="242" t="s">
        <v>104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"/>
      <c r="R7" s="23"/>
    </row>
    <row r="8" spans="2:18" s="1" customFormat="1" ht="32.25" customHeight="1">
      <c r="B8" s="31"/>
      <c r="C8" s="32"/>
      <c r="D8" s="27" t="s">
        <v>105</v>
      </c>
      <c r="E8" s="32"/>
      <c r="F8" s="228" t="s">
        <v>351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32"/>
      <c r="R8" s="33"/>
    </row>
    <row r="9" spans="2:18" s="1" customFormat="1" ht="14.25" customHeight="1">
      <c r="B9" s="31"/>
      <c r="C9" s="32"/>
      <c r="D9" s="28" t="s">
        <v>15</v>
      </c>
      <c r="E9" s="32"/>
      <c r="F9" s="26" t="s">
        <v>3</v>
      </c>
      <c r="G9" s="32"/>
      <c r="H9" s="32"/>
      <c r="I9" s="32"/>
      <c r="J9" s="32"/>
      <c r="K9" s="32"/>
      <c r="L9" s="32"/>
      <c r="M9" s="28" t="s">
        <v>16</v>
      </c>
      <c r="N9" s="32"/>
      <c r="O9" s="26" t="s">
        <v>3</v>
      </c>
      <c r="P9" s="32"/>
      <c r="Q9" s="32"/>
      <c r="R9" s="33"/>
    </row>
    <row r="10" spans="2:18" s="1" customFormat="1" ht="14.25" customHeight="1">
      <c r="B10" s="31"/>
      <c r="C10" s="32"/>
      <c r="D10" s="28" t="s">
        <v>17</v>
      </c>
      <c r="E10" s="32"/>
      <c r="F10" s="26" t="s">
        <v>192</v>
      </c>
      <c r="G10" s="32"/>
      <c r="H10" s="32"/>
      <c r="I10" s="32"/>
      <c r="J10" s="32"/>
      <c r="K10" s="32"/>
      <c r="L10" s="32"/>
      <c r="M10" s="28" t="s">
        <v>19</v>
      </c>
      <c r="N10" s="32"/>
      <c r="O10" s="253" t="str">
        <f>'Rekapitulácia stavby'!AN8</f>
        <v>25.1.2016</v>
      </c>
      <c r="P10" s="195"/>
      <c r="Q10" s="32"/>
      <c r="R10" s="33"/>
    </row>
    <row r="11" spans="2:18" s="1" customFormat="1" ht="10.5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25" customHeight="1">
      <c r="B12" s="31"/>
      <c r="C12" s="32"/>
      <c r="D12" s="28" t="s">
        <v>21</v>
      </c>
      <c r="E12" s="32"/>
      <c r="F12" s="32"/>
      <c r="G12" s="32"/>
      <c r="H12" s="32"/>
      <c r="I12" s="32"/>
      <c r="J12" s="32"/>
      <c r="K12" s="32"/>
      <c r="L12" s="32"/>
      <c r="M12" s="28" t="s">
        <v>22</v>
      </c>
      <c r="N12" s="32"/>
      <c r="O12" s="227" t="s">
        <v>3</v>
      </c>
      <c r="P12" s="195"/>
      <c r="Q12" s="32"/>
      <c r="R12" s="33"/>
    </row>
    <row r="13" spans="2:18" s="1" customFormat="1" ht="18" customHeight="1">
      <c r="B13" s="31"/>
      <c r="C13" s="32"/>
      <c r="D13" s="32"/>
      <c r="E13" s="26" t="s">
        <v>23</v>
      </c>
      <c r="F13" s="32"/>
      <c r="G13" s="32"/>
      <c r="H13" s="32"/>
      <c r="I13" s="32"/>
      <c r="J13" s="32"/>
      <c r="K13" s="32"/>
      <c r="L13" s="32"/>
      <c r="M13" s="28" t="s">
        <v>24</v>
      </c>
      <c r="N13" s="32"/>
      <c r="O13" s="227" t="s">
        <v>3</v>
      </c>
      <c r="P13" s="195"/>
      <c r="Q13" s="32"/>
      <c r="R13" s="33"/>
    </row>
    <row r="14" spans="2:18" s="1" customFormat="1" ht="6.7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25" customHeight="1">
      <c r="B15" s="31"/>
      <c r="C15" s="32"/>
      <c r="D15" s="28" t="s">
        <v>25</v>
      </c>
      <c r="E15" s="32"/>
      <c r="F15" s="32"/>
      <c r="G15" s="32"/>
      <c r="H15" s="32"/>
      <c r="I15" s="32"/>
      <c r="J15" s="32"/>
      <c r="K15" s="32"/>
      <c r="L15" s="32"/>
      <c r="M15" s="28" t="s">
        <v>22</v>
      </c>
      <c r="N15" s="32"/>
      <c r="O15" s="227" t="s">
        <v>3</v>
      </c>
      <c r="P15" s="195"/>
      <c r="Q15" s="32"/>
      <c r="R15" s="33"/>
    </row>
    <row r="16" spans="2:18" s="1" customFormat="1" ht="18" customHeight="1">
      <c r="B16" s="31"/>
      <c r="C16" s="32"/>
      <c r="D16" s="32"/>
      <c r="E16" s="26" t="s">
        <v>23</v>
      </c>
      <c r="F16" s="32"/>
      <c r="G16" s="32"/>
      <c r="H16" s="32"/>
      <c r="I16" s="32"/>
      <c r="J16" s="32"/>
      <c r="K16" s="32"/>
      <c r="L16" s="32"/>
      <c r="M16" s="28" t="s">
        <v>24</v>
      </c>
      <c r="N16" s="32"/>
      <c r="O16" s="227" t="s">
        <v>3</v>
      </c>
      <c r="P16" s="195"/>
      <c r="Q16" s="32"/>
      <c r="R16" s="33"/>
    </row>
    <row r="17" spans="2:18" s="1" customFormat="1" ht="6.7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25" customHeight="1">
      <c r="B18" s="31"/>
      <c r="C18" s="32"/>
      <c r="D18" s="28" t="s">
        <v>26</v>
      </c>
      <c r="E18" s="32"/>
      <c r="F18" s="32"/>
      <c r="G18" s="32"/>
      <c r="H18" s="32"/>
      <c r="I18" s="32"/>
      <c r="J18" s="32"/>
      <c r="K18" s="32"/>
      <c r="L18" s="32"/>
      <c r="M18" s="28" t="s">
        <v>22</v>
      </c>
      <c r="N18" s="32"/>
      <c r="O18" s="227" t="s">
        <v>3</v>
      </c>
      <c r="P18" s="195"/>
      <c r="Q18" s="32"/>
      <c r="R18" s="33"/>
    </row>
    <row r="19" spans="2:18" s="1" customFormat="1" ht="18" customHeight="1">
      <c r="B19" s="31"/>
      <c r="C19" s="32"/>
      <c r="D19" s="32"/>
      <c r="E19" s="26" t="s">
        <v>23</v>
      </c>
      <c r="F19" s="32"/>
      <c r="G19" s="32"/>
      <c r="H19" s="32"/>
      <c r="I19" s="32"/>
      <c r="J19" s="32"/>
      <c r="K19" s="32"/>
      <c r="L19" s="32"/>
      <c r="M19" s="28" t="s">
        <v>24</v>
      </c>
      <c r="N19" s="32"/>
      <c r="O19" s="227" t="s">
        <v>3</v>
      </c>
      <c r="P19" s="195"/>
      <c r="Q19" s="32"/>
      <c r="R19" s="33"/>
    </row>
    <row r="20" spans="2:18" s="1" customFormat="1" ht="6.7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25" customHeight="1">
      <c r="B21" s="31"/>
      <c r="C21" s="32"/>
      <c r="D21" s="28" t="s">
        <v>30</v>
      </c>
      <c r="E21" s="32"/>
      <c r="F21" s="32"/>
      <c r="G21" s="32"/>
      <c r="H21" s="32"/>
      <c r="I21" s="32"/>
      <c r="J21" s="32"/>
      <c r="K21" s="32"/>
      <c r="L21" s="32"/>
      <c r="M21" s="28" t="s">
        <v>22</v>
      </c>
      <c r="N21" s="32"/>
      <c r="O21" s="227" t="s">
        <v>3</v>
      </c>
      <c r="P21" s="195"/>
      <c r="Q21" s="32"/>
      <c r="R21" s="33"/>
    </row>
    <row r="22" spans="2:18" s="1" customFormat="1" ht="18" customHeight="1">
      <c r="B22" s="31"/>
      <c r="C22" s="32"/>
      <c r="D22" s="32"/>
      <c r="E22" s="26" t="s">
        <v>23</v>
      </c>
      <c r="F22" s="32"/>
      <c r="G22" s="32"/>
      <c r="H22" s="32"/>
      <c r="I22" s="32"/>
      <c r="J22" s="32"/>
      <c r="K22" s="32"/>
      <c r="L22" s="32"/>
      <c r="M22" s="28" t="s">
        <v>24</v>
      </c>
      <c r="N22" s="32"/>
      <c r="O22" s="227" t="s">
        <v>3</v>
      </c>
      <c r="P22" s="195"/>
      <c r="Q22" s="32"/>
      <c r="R22" s="33"/>
    </row>
    <row r="23" spans="2:18" s="1" customFormat="1" ht="6.7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25" customHeight="1">
      <c r="B24" s="31"/>
      <c r="C24" s="32"/>
      <c r="D24" s="28" t="s">
        <v>31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229" t="s">
        <v>3</v>
      </c>
      <c r="F25" s="195"/>
      <c r="G25" s="195"/>
      <c r="H25" s="195"/>
      <c r="I25" s="195"/>
      <c r="J25" s="195"/>
      <c r="K25" s="195"/>
      <c r="L25" s="195"/>
      <c r="M25" s="32"/>
      <c r="N25" s="32"/>
      <c r="O25" s="32"/>
      <c r="P25" s="32"/>
      <c r="Q25" s="32"/>
      <c r="R25" s="33"/>
    </row>
    <row r="26" spans="2:18" s="1" customFormat="1" ht="6.7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7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25" customHeight="1">
      <c r="B28" s="31"/>
      <c r="C28" s="32"/>
      <c r="D28" s="109" t="s">
        <v>107</v>
      </c>
      <c r="E28" s="32"/>
      <c r="F28" s="32"/>
      <c r="G28" s="32"/>
      <c r="H28" s="32"/>
      <c r="I28" s="32"/>
      <c r="J28" s="32"/>
      <c r="K28" s="32"/>
      <c r="L28" s="32"/>
      <c r="M28" s="222">
        <f>N89</f>
        <v>0</v>
      </c>
      <c r="N28" s="195"/>
      <c r="O28" s="195"/>
      <c r="P28" s="195"/>
      <c r="Q28" s="32"/>
      <c r="R28" s="33"/>
    </row>
    <row r="29" spans="2:18" s="1" customFormat="1" ht="14.25" customHeight="1">
      <c r="B29" s="31"/>
      <c r="C29" s="32"/>
      <c r="D29" s="30" t="s">
        <v>108</v>
      </c>
      <c r="E29" s="32"/>
      <c r="F29" s="32"/>
      <c r="G29" s="32"/>
      <c r="H29" s="32"/>
      <c r="I29" s="32"/>
      <c r="J29" s="32"/>
      <c r="K29" s="32"/>
      <c r="L29" s="32"/>
      <c r="M29" s="222">
        <f>N93</f>
        <v>0</v>
      </c>
      <c r="N29" s="195"/>
      <c r="O29" s="195"/>
      <c r="P29" s="195"/>
      <c r="Q29" s="32"/>
      <c r="R29" s="33"/>
    </row>
    <row r="30" spans="2:18" s="1" customFormat="1" ht="6.7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4.75" customHeight="1">
      <c r="B31" s="31"/>
      <c r="C31" s="32"/>
      <c r="D31" s="110" t="s">
        <v>35</v>
      </c>
      <c r="E31" s="32"/>
      <c r="F31" s="32"/>
      <c r="G31" s="32"/>
      <c r="H31" s="32"/>
      <c r="I31" s="32"/>
      <c r="J31" s="32"/>
      <c r="K31" s="32"/>
      <c r="L31" s="32"/>
      <c r="M31" s="265">
        <f>ROUND(M28+M29,2)</f>
        <v>0</v>
      </c>
      <c r="N31" s="195"/>
      <c r="O31" s="195"/>
      <c r="P31" s="195"/>
      <c r="Q31" s="32"/>
      <c r="R31" s="33"/>
    </row>
    <row r="32" spans="2:18" s="1" customFormat="1" ht="6.7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25" customHeight="1">
      <c r="B33" s="31"/>
      <c r="C33" s="32"/>
      <c r="D33" s="38" t="s">
        <v>36</v>
      </c>
      <c r="E33" s="38" t="s">
        <v>37</v>
      </c>
      <c r="F33" s="39">
        <v>0.2</v>
      </c>
      <c r="G33" s="111" t="s">
        <v>38</v>
      </c>
      <c r="H33" s="263">
        <f>ROUND((SUM(BE93:BE94)+SUM(BE113:BE120)),2)</f>
        <v>0</v>
      </c>
      <c r="I33" s="195"/>
      <c r="J33" s="195"/>
      <c r="K33" s="32"/>
      <c r="L33" s="32"/>
      <c r="M33" s="263">
        <f>ROUND(ROUND((SUM(BE93:BE94)+SUM(BE113:BE120)),2)*F33,2)</f>
        <v>0</v>
      </c>
      <c r="N33" s="195"/>
      <c r="O33" s="195"/>
      <c r="P33" s="195"/>
      <c r="Q33" s="32"/>
      <c r="R33" s="33"/>
    </row>
    <row r="34" spans="2:18" s="1" customFormat="1" ht="14.25" customHeight="1">
      <c r="B34" s="31"/>
      <c r="C34" s="32"/>
      <c r="D34" s="32"/>
      <c r="E34" s="38" t="s">
        <v>39</v>
      </c>
      <c r="F34" s="39">
        <v>0.2</v>
      </c>
      <c r="G34" s="111" t="s">
        <v>38</v>
      </c>
      <c r="H34" s="263">
        <f>ROUND((SUM(BF93:BF94)+SUM(BF113:BF120)),2)</f>
        <v>0</v>
      </c>
      <c r="I34" s="195"/>
      <c r="J34" s="195"/>
      <c r="K34" s="32"/>
      <c r="L34" s="32"/>
      <c r="M34" s="263">
        <f>ROUND(ROUND((SUM(BF93:BF94)+SUM(BF113:BF120)),2)*F34,2)</f>
        <v>0</v>
      </c>
      <c r="N34" s="195"/>
      <c r="O34" s="195"/>
      <c r="P34" s="195"/>
      <c r="Q34" s="32"/>
      <c r="R34" s="33"/>
    </row>
    <row r="35" spans="2:18" s="1" customFormat="1" ht="14.25" customHeight="1" hidden="1">
      <c r="B35" s="31"/>
      <c r="C35" s="32"/>
      <c r="D35" s="32"/>
      <c r="E35" s="38" t="s">
        <v>40</v>
      </c>
      <c r="F35" s="39">
        <v>0.2</v>
      </c>
      <c r="G35" s="111" t="s">
        <v>38</v>
      </c>
      <c r="H35" s="263">
        <f>ROUND((SUM(BG93:BG94)+SUM(BG113:BG120)),2)</f>
        <v>0</v>
      </c>
      <c r="I35" s="195"/>
      <c r="J35" s="195"/>
      <c r="K35" s="32"/>
      <c r="L35" s="32"/>
      <c r="M35" s="263">
        <v>0</v>
      </c>
      <c r="N35" s="195"/>
      <c r="O35" s="195"/>
      <c r="P35" s="195"/>
      <c r="Q35" s="32"/>
      <c r="R35" s="33"/>
    </row>
    <row r="36" spans="2:18" s="1" customFormat="1" ht="14.25" customHeight="1" hidden="1">
      <c r="B36" s="31"/>
      <c r="C36" s="32"/>
      <c r="D36" s="32"/>
      <c r="E36" s="38" t="s">
        <v>41</v>
      </c>
      <c r="F36" s="39">
        <v>0.2</v>
      </c>
      <c r="G36" s="111" t="s">
        <v>38</v>
      </c>
      <c r="H36" s="263">
        <f>ROUND((SUM(BH93:BH94)+SUM(BH113:BH120)),2)</f>
        <v>0</v>
      </c>
      <c r="I36" s="195"/>
      <c r="J36" s="195"/>
      <c r="K36" s="32"/>
      <c r="L36" s="32"/>
      <c r="M36" s="263">
        <v>0</v>
      </c>
      <c r="N36" s="195"/>
      <c r="O36" s="195"/>
      <c r="P36" s="195"/>
      <c r="Q36" s="32"/>
      <c r="R36" s="33"/>
    </row>
    <row r="37" spans="2:18" s="1" customFormat="1" ht="14.25" customHeight="1" hidden="1">
      <c r="B37" s="31"/>
      <c r="C37" s="32"/>
      <c r="D37" s="32"/>
      <c r="E37" s="38" t="s">
        <v>42</v>
      </c>
      <c r="F37" s="39">
        <v>0</v>
      </c>
      <c r="G37" s="111" t="s">
        <v>38</v>
      </c>
      <c r="H37" s="263">
        <f>ROUND((SUM(BI93:BI94)+SUM(BI113:BI120)),2)</f>
        <v>0</v>
      </c>
      <c r="I37" s="195"/>
      <c r="J37" s="195"/>
      <c r="K37" s="32"/>
      <c r="L37" s="32"/>
      <c r="M37" s="263">
        <v>0</v>
      </c>
      <c r="N37" s="195"/>
      <c r="O37" s="195"/>
      <c r="P37" s="195"/>
      <c r="Q37" s="32"/>
      <c r="R37" s="33"/>
    </row>
    <row r="38" spans="2:18" s="1" customFormat="1" ht="6.7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4.75" customHeight="1">
      <c r="B39" s="31"/>
      <c r="C39" s="108"/>
      <c r="D39" s="112" t="s">
        <v>43</v>
      </c>
      <c r="E39" s="72"/>
      <c r="F39" s="72"/>
      <c r="G39" s="113" t="s">
        <v>44</v>
      </c>
      <c r="H39" s="114" t="s">
        <v>45</v>
      </c>
      <c r="I39" s="72"/>
      <c r="J39" s="72"/>
      <c r="K39" s="72"/>
      <c r="L39" s="264">
        <f>SUM(M31:M37)</f>
        <v>0</v>
      </c>
      <c r="M39" s="211"/>
      <c r="N39" s="211"/>
      <c r="O39" s="211"/>
      <c r="P39" s="213"/>
      <c r="Q39" s="108"/>
      <c r="R39" s="33"/>
    </row>
    <row r="40" spans="2:18" s="1" customFormat="1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2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2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2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2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2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2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2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2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2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4.25">
      <c r="B50" s="31"/>
      <c r="C50" s="32"/>
      <c r="D50" s="46" t="s">
        <v>46</v>
      </c>
      <c r="E50" s="47"/>
      <c r="F50" s="47"/>
      <c r="G50" s="47"/>
      <c r="H50" s="48"/>
      <c r="I50" s="32"/>
      <c r="J50" s="46" t="s">
        <v>47</v>
      </c>
      <c r="K50" s="47"/>
      <c r="L50" s="47"/>
      <c r="M50" s="47"/>
      <c r="N50" s="47"/>
      <c r="O50" s="47"/>
      <c r="P50" s="48"/>
      <c r="Q50" s="32"/>
      <c r="R50" s="33"/>
    </row>
    <row r="51" spans="2:18" ht="12">
      <c r="B51" s="21"/>
      <c r="C51" s="22"/>
      <c r="D51" s="49"/>
      <c r="E51" s="22"/>
      <c r="F51" s="22"/>
      <c r="G51" s="22"/>
      <c r="H51" s="50"/>
      <c r="I51" s="22"/>
      <c r="J51" s="49"/>
      <c r="K51" s="22"/>
      <c r="L51" s="22"/>
      <c r="M51" s="22"/>
      <c r="N51" s="22"/>
      <c r="O51" s="22"/>
      <c r="P51" s="50"/>
      <c r="Q51" s="22"/>
      <c r="R51" s="23"/>
    </row>
    <row r="52" spans="2:18" ht="12">
      <c r="B52" s="21"/>
      <c r="C52" s="22"/>
      <c r="D52" s="49"/>
      <c r="E52" s="22"/>
      <c r="F52" s="22"/>
      <c r="G52" s="22"/>
      <c r="H52" s="50"/>
      <c r="I52" s="22"/>
      <c r="J52" s="49"/>
      <c r="K52" s="22"/>
      <c r="L52" s="22"/>
      <c r="M52" s="22"/>
      <c r="N52" s="22"/>
      <c r="O52" s="22"/>
      <c r="P52" s="50"/>
      <c r="Q52" s="22"/>
      <c r="R52" s="23"/>
    </row>
    <row r="53" spans="2:18" ht="12">
      <c r="B53" s="21"/>
      <c r="C53" s="22"/>
      <c r="D53" s="49"/>
      <c r="E53" s="22"/>
      <c r="F53" s="22"/>
      <c r="G53" s="22"/>
      <c r="H53" s="50"/>
      <c r="I53" s="22"/>
      <c r="J53" s="49"/>
      <c r="K53" s="22"/>
      <c r="L53" s="22"/>
      <c r="M53" s="22"/>
      <c r="N53" s="22"/>
      <c r="O53" s="22"/>
      <c r="P53" s="50"/>
      <c r="Q53" s="22"/>
      <c r="R53" s="23"/>
    </row>
    <row r="54" spans="2:18" ht="12">
      <c r="B54" s="21"/>
      <c r="C54" s="22"/>
      <c r="D54" s="49"/>
      <c r="E54" s="22"/>
      <c r="F54" s="22"/>
      <c r="G54" s="22"/>
      <c r="H54" s="50"/>
      <c r="I54" s="22"/>
      <c r="J54" s="49"/>
      <c r="K54" s="22"/>
      <c r="L54" s="22"/>
      <c r="M54" s="22"/>
      <c r="N54" s="22"/>
      <c r="O54" s="22"/>
      <c r="P54" s="50"/>
      <c r="Q54" s="22"/>
      <c r="R54" s="23"/>
    </row>
    <row r="55" spans="2:18" ht="12">
      <c r="B55" s="21"/>
      <c r="C55" s="22"/>
      <c r="D55" s="49"/>
      <c r="E55" s="22"/>
      <c r="F55" s="22"/>
      <c r="G55" s="22"/>
      <c r="H55" s="50"/>
      <c r="I55" s="22"/>
      <c r="J55" s="49"/>
      <c r="K55" s="22"/>
      <c r="L55" s="22"/>
      <c r="M55" s="22"/>
      <c r="N55" s="22"/>
      <c r="O55" s="22"/>
      <c r="P55" s="50"/>
      <c r="Q55" s="22"/>
      <c r="R55" s="23"/>
    </row>
    <row r="56" spans="2:18" ht="12">
      <c r="B56" s="21"/>
      <c r="C56" s="22"/>
      <c r="D56" s="49"/>
      <c r="E56" s="22"/>
      <c r="F56" s="22"/>
      <c r="G56" s="22"/>
      <c r="H56" s="50"/>
      <c r="I56" s="22"/>
      <c r="J56" s="49"/>
      <c r="K56" s="22"/>
      <c r="L56" s="22"/>
      <c r="M56" s="22"/>
      <c r="N56" s="22"/>
      <c r="O56" s="22"/>
      <c r="P56" s="50"/>
      <c r="Q56" s="22"/>
      <c r="R56" s="23"/>
    </row>
    <row r="57" spans="2:18" ht="12">
      <c r="B57" s="21"/>
      <c r="C57" s="22"/>
      <c r="D57" s="49"/>
      <c r="E57" s="22"/>
      <c r="F57" s="22"/>
      <c r="G57" s="22"/>
      <c r="H57" s="50"/>
      <c r="I57" s="22"/>
      <c r="J57" s="49"/>
      <c r="K57" s="22"/>
      <c r="L57" s="22"/>
      <c r="M57" s="22"/>
      <c r="N57" s="22"/>
      <c r="O57" s="22"/>
      <c r="P57" s="50"/>
      <c r="Q57" s="22"/>
      <c r="R57" s="23"/>
    </row>
    <row r="58" spans="2:18" ht="12">
      <c r="B58" s="21"/>
      <c r="C58" s="22"/>
      <c r="D58" s="49"/>
      <c r="E58" s="22"/>
      <c r="F58" s="22"/>
      <c r="G58" s="22"/>
      <c r="H58" s="50"/>
      <c r="I58" s="22"/>
      <c r="J58" s="49"/>
      <c r="K58" s="22"/>
      <c r="L58" s="22"/>
      <c r="M58" s="22"/>
      <c r="N58" s="22"/>
      <c r="O58" s="22"/>
      <c r="P58" s="50"/>
      <c r="Q58" s="22"/>
      <c r="R58" s="23"/>
    </row>
    <row r="59" spans="2:18" s="1" customFormat="1" ht="14.25">
      <c r="B59" s="31"/>
      <c r="C59" s="32"/>
      <c r="D59" s="51" t="s">
        <v>48</v>
      </c>
      <c r="E59" s="52"/>
      <c r="F59" s="52"/>
      <c r="G59" s="53" t="s">
        <v>49</v>
      </c>
      <c r="H59" s="54"/>
      <c r="I59" s="32"/>
      <c r="J59" s="51" t="s">
        <v>48</v>
      </c>
      <c r="K59" s="52"/>
      <c r="L59" s="52"/>
      <c r="M59" s="52"/>
      <c r="N59" s="53" t="s">
        <v>49</v>
      </c>
      <c r="O59" s="52"/>
      <c r="P59" s="54"/>
      <c r="Q59" s="32"/>
      <c r="R59" s="33"/>
    </row>
    <row r="60" spans="2:18" ht="12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4.25">
      <c r="B61" s="31"/>
      <c r="C61" s="32"/>
      <c r="D61" s="46" t="s">
        <v>50</v>
      </c>
      <c r="E61" s="47"/>
      <c r="F61" s="47"/>
      <c r="G61" s="47"/>
      <c r="H61" s="48"/>
      <c r="I61" s="32"/>
      <c r="J61" s="46" t="s">
        <v>51</v>
      </c>
      <c r="K61" s="47"/>
      <c r="L61" s="47"/>
      <c r="M61" s="47"/>
      <c r="N61" s="47"/>
      <c r="O61" s="47"/>
      <c r="P61" s="48"/>
      <c r="Q61" s="32"/>
      <c r="R61" s="33"/>
    </row>
    <row r="62" spans="2:18" ht="12">
      <c r="B62" s="21"/>
      <c r="C62" s="22"/>
      <c r="D62" s="49"/>
      <c r="E62" s="22"/>
      <c r="F62" s="22"/>
      <c r="G62" s="22"/>
      <c r="H62" s="50"/>
      <c r="I62" s="22"/>
      <c r="J62" s="49"/>
      <c r="K62" s="22"/>
      <c r="L62" s="22"/>
      <c r="M62" s="22"/>
      <c r="N62" s="22"/>
      <c r="O62" s="22"/>
      <c r="P62" s="50"/>
      <c r="Q62" s="22"/>
      <c r="R62" s="23"/>
    </row>
    <row r="63" spans="2:18" ht="12">
      <c r="B63" s="21"/>
      <c r="C63" s="22"/>
      <c r="D63" s="49"/>
      <c r="E63" s="22"/>
      <c r="F63" s="22"/>
      <c r="G63" s="22"/>
      <c r="H63" s="50"/>
      <c r="I63" s="22"/>
      <c r="J63" s="49"/>
      <c r="K63" s="22"/>
      <c r="L63" s="22"/>
      <c r="M63" s="22"/>
      <c r="N63" s="22"/>
      <c r="O63" s="22"/>
      <c r="P63" s="50"/>
      <c r="Q63" s="22"/>
      <c r="R63" s="23"/>
    </row>
    <row r="64" spans="2:18" ht="12">
      <c r="B64" s="21"/>
      <c r="C64" s="22"/>
      <c r="D64" s="49"/>
      <c r="E64" s="22"/>
      <c r="F64" s="22"/>
      <c r="G64" s="22"/>
      <c r="H64" s="50"/>
      <c r="I64" s="22"/>
      <c r="J64" s="49"/>
      <c r="K64" s="22"/>
      <c r="L64" s="22"/>
      <c r="M64" s="22"/>
      <c r="N64" s="22"/>
      <c r="O64" s="22"/>
      <c r="P64" s="50"/>
      <c r="Q64" s="22"/>
      <c r="R64" s="23"/>
    </row>
    <row r="65" spans="2:18" ht="12">
      <c r="B65" s="21"/>
      <c r="C65" s="22"/>
      <c r="D65" s="49"/>
      <c r="E65" s="22"/>
      <c r="F65" s="22"/>
      <c r="G65" s="22"/>
      <c r="H65" s="50"/>
      <c r="I65" s="22"/>
      <c r="J65" s="49"/>
      <c r="K65" s="22"/>
      <c r="L65" s="22"/>
      <c r="M65" s="22"/>
      <c r="N65" s="22"/>
      <c r="O65" s="22"/>
      <c r="P65" s="50"/>
      <c r="Q65" s="22"/>
      <c r="R65" s="23"/>
    </row>
    <row r="66" spans="2:18" ht="12">
      <c r="B66" s="21"/>
      <c r="C66" s="22"/>
      <c r="D66" s="49"/>
      <c r="E66" s="22"/>
      <c r="F66" s="22"/>
      <c r="G66" s="22"/>
      <c r="H66" s="50"/>
      <c r="I66" s="22"/>
      <c r="J66" s="49"/>
      <c r="K66" s="22"/>
      <c r="L66" s="22"/>
      <c r="M66" s="22"/>
      <c r="N66" s="22"/>
      <c r="O66" s="22"/>
      <c r="P66" s="50"/>
      <c r="Q66" s="22"/>
      <c r="R66" s="23"/>
    </row>
    <row r="67" spans="2:18" ht="12">
      <c r="B67" s="21"/>
      <c r="C67" s="22"/>
      <c r="D67" s="49"/>
      <c r="E67" s="22"/>
      <c r="F67" s="22"/>
      <c r="G67" s="22"/>
      <c r="H67" s="50"/>
      <c r="I67" s="22"/>
      <c r="J67" s="49"/>
      <c r="K67" s="22"/>
      <c r="L67" s="22"/>
      <c r="M67" s="22"/>
      <c r="N67" s="22"/>
      <c r="O67" s="22"/>
      <c r="P67" s="50"/>
      <c r="Q67" s="22"/>
      <c r="R67" s="23"/>
    </row>
    <row r="68" spans="2:18" ht="12">
      <c r="B68" s="21"/>
      <c r="C68" s="22"/>
      <c r="D68" s="49"/>
      <c r="E68" s="22"/>
      <c r="F68" s="22"/>
      <c r="G68" s="22"/>
      <c r="H68" s="50"/>
      <c r="I68" s="22"/>
      <c r="J68" s="49"/>
      <c r="K68" s="22"/>
      <c r="L68" s="22"/>
      <c r="M68" s="22"/>
      <c r="N68" s="22"/>
      <c r="O68" s="22"/>
      <c r="P68" s="50"/>
      <c r="Q68" s="22"/>
      <c r="R68" s="23"/>
    </row>
    <row r="69" spans="2:18" ht="12">
      <c r="B69" s="21"/>
      <c r="C69" s="22"/>
      <c r="D69" s="49"/>
      <c r="E69" s="22"/>
      <c r="F69" s="22"/>
      <c r="G69" s="22"/>
      <c r="H69" s="50"/>
      <c r="I69" s="22"/>
      <c r="J69" s="49"/>
      <c r="K69" s="22"/>
      <c r="L69" s="22"/>
      <c r="M69" s="22"/>
      <c r="N69" s="22"/>
      <c r="O69" s="22"/>
      <c r="P69" s="50"/>
      <c r="Q69" s="22"/>
      <c r="R69" s="23"/>
    </row>
    <row r="70" spans="2:18" s="1" customFormat="1" ht="14.25">
      <c r="B70" s="31"/>
      <c r="C70" s="32"/>
      <c r="D70" s="51" t="s">
        <v>48</v>
      </c>
      <c r="E70" s="52"/>
      <c r="F70" s="52"/>
      <c r="G70" s="53" t="s">
        <v>49</v>
      </c>
      <c r="H70" s="54"/>
      <c r="I70" s="32"/>
      <c r="J70" s="51" t="s">
        <v>48</v>
      </c>
      <c r="K70" s="52"/>
      <c r="L70" s="52"/>
      <c r="M70" s="52"/>
      <c r="N70" s="53" t="s">
        <v>49</v>
      </c>
      <c r="O70" s="52"/>
      <c r="P70" s="54"/>
      <c r="Q70" s="32"/>
      <c r="R70" s="33"/>
    </row>
    <row r="71" spans="2:18" s="1" customFormat="1" ht="14.2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75" customHeight="1">
      <c r="B76" s="31"/>
      <c r="C76" s="221" t="s">
        <v>109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3"/>
    </row>
    <row r="77" spans="2:18" s="1" customFormat="1" ht="6.7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13</v>
      </c>
      <c r="D78" s="32"/>
      <c r="E78" s="32"/>
      <c r="F78" s="242" t="str">
        <f>F6</f>
        <v>Prestavba 2. a 3. nadzemného podlažia domu služieb na 10 mestských nájomných bytov</v>
      </c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32"/>
      <c r="R78" s="33"/>
    </row>
    <row r="79" spans="2:18" ht="30" customHeight="1">
      <c r="B79" s="21"/>
      <c r="C79" s="28" t="s">
        <v>103</v>
      </c>
      <c r="D79" s="22"/>
      <c r="E79" s="22"/>
      <c r="F79" s="242" t="s">
        <v>104</v>
      </c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"/>
      <c r="R79" s="23"/>
    </row>
    <row r="80" spans="2:18" s="1" customFormat="1" ht="36.75" customHeight="1">
      <c r="B80" s="31"/>
      <c r="C80" s="65" t="s">
        <v>105</v>
      </c>
      <c r="D80" s="32"/>
      <c r="E80" s="32"/>
      <c r="F80" s="204" t="str">
        <f>F8</f>
        <v>DK - Vnútorná dažďová kanalizácia</v>
      </c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32"/>
      <c r="R80" s="33"/>
    </row>
    <row r="81" spans="2:18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8" t="s">
        <v>17</v>
      </c>
      <c r="D82" s="32"/>
      <c r="E82" s="32"/>
      <c r="F82" s="26" t="str">
        <f>F10</f>
        <v>Dom služieb Dudince, 962 71 Dudince, p.č.: 171/1,2</v>
      </c>
      <c r="G82" s="32"/>
      <c r="H82" s="32"/>
      <c r="I82" s="32"/>
      <c r="J82" s="32"/>
      <c r="K82" s="28" t="s">
        <v>19</v>
      </c>
      <c r="L82" s="32"/>
      <c r="M82" s="253" t="str">
        <f>IF(O10="","",O10)</f>
        <v>25.1.2016</v>
      </c>
      <c r="N82" s="195"/>
      <c r="O82" s="195"/>
      <c r="P82" s="195"/>
      <c r="Q82" s="32"/>
      <c r="R82" s="33"/>
    </row>
    <row r="83" spans="2:18" s="1" customFormat="1" ht="6.7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2.75">
      <c r="B84" s="31"/>
      <c r="C84" s="28" t="s">
        <v>21</v>
      </c>
      <c r="D84" s="32"/>
      <c r="E84" s="32"/>
      <c r="F84" s="26" t="str">
        <f>E13</f>
        <v> </v>
      </c>
      <c r="G84" s="32"/>
      <c r="H84" s="32"/>
      <c r="I84" s="32"/>
      <c r="J84" s="32"/>
      <c r="K84" s="28" t="s">
        <v>26</v>
      </c>
      <c r="L84" s="32"/>
      <c r="M84" s="227" t="str">
        <f>E19</f>
        <v> </v>
      </c>
      <c r="N84" s="195"/>
      <c r="O84" s="195"/>
      <c r="P84" s="195"/>
      <c r="Q84" s="195"/>
      <c r="R84" s="33"/>
    </row>
    <row r="85" spans="2:18" s="1" customFormat="1" ht="14.25" customHeight="1">
      <c r="B85" s="31"/>
      <c r="C85" s="28" t="s">
        <v>25</v>
      </c>
      <c r="D85" s="32"/>
      <c r="E85" s="32"/>
      <c r="F85" s="26" t="str">
        <f>IF(E16="","",E16)</f>
        <v> </v>
      </c>
      <c r="G85" s="32"/>
      <c r="H85" s="32"/>
      <c r="I85" s="32"/>
      <c r="J85" s="32"/>
      <c r="K85" s="28" t="s">
        <v>30</v>
      </c>
      <c r="L85" s="32"/>
      <c r="M85" s="227" t="str">
        <f>E22</f>
        <v> </v>
      </c>
      <c r="N85" s="195"/>
      <c r="O85" s="195"/>
      <c r="P85" s="195"/>
      <c r="Q85" s="195"/>
      <c r="R85" s="33"/>
    </row>
    <row r="86" spans="2:18" s="1" customFormat="1" ht="9.7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60" t="s">
        <v>110</v>
      </c>
      <c r="D87" s="259"/>
      <c r="E87" s="259"/>
      <c r="F87" s="259"/>
      <c r="G87" s="259"/>
      <c r="H87" s="108"/>
      <c r="I87" s="108"/>
      <c r="J87" s="108"/>
      <c r="K87" s="108"/>
      <c r="L87" s="108"/>
      <c r="M87" s="108"/>
      <c r="N87" s="260" t="s">
        <v>111</v>
      </c>
      <c r="O87" s="195"/>
      <c r="P87" s="195"/>
      <c r="Q87" s="195"/>
      <c r="R87" s="33"/>
    </row>
    <row r="88" spans="2:18" s="1" customFormat="1" ht="9.7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15" t="s">
        <v>112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194">
        <f>N113</f>
        <v>0</v>
      </c>
      <c r="O89" s="195"/>
      <c r="P89" s="195"/>
      <c r="Q89" s="195"/>
      <c r="R89" s="33"/>
      <c r="AU89" s="17" t="s">
        <v>113</v>
      </c>
    </row>
    <row r="90" spans="2:18" s="7" customFormat="1" ht="24.75" customHeight="1">
      <c r="B90" s="116"/>
      <c r="C90" s="117"/>
      <c r="D90" s="118" t="s">
        <v>352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61">
        <f>N114</f>
        <v>0</v>
      </c>
      <c r="O90" s="262"/>
      <c r="P90" s="262"/>
      <c r="Q90" s="262"/>
      <c r="R90" s="119"/>
    </row>
    <row r="91" spans="2:18" s="8" customFormat="1" ht="19.5" customHeight="1">
      <c r="B91" s="120"/>
      <c r="C91" s="95"/>
      <c r="D91" s="121" t="s">
        <v>353</v>
      </c>
      <c r="E91" s="95"/>
      <c r="F91" s="95"/>
      <c r="G91" s="95"/>
      <c r="H91" s="95"/>
      <c r="I91" s="95"/>
      <c r="J91" s="95"/>
      <c r="K91" s="95"/>
      <c r="L91" s="95"/>
      <c r="M91" s="95"/>
      <c r="N91" s="197">
        <f>N115</f>
        <v>0</v>
      </c>
      <c r="O91" s="198"/>
      <c r="P91" s="198"/>
      <c r="Q91" s="198"/>
      <c r="R91" s="122"/>
    </row>
    <row r="92" spans="2:18" s="1" customFormat="1" ht="21.75" customHeight="1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3"/>
    </row>
    <row r="93" spans="2:21" s="1" customFormat="1" ht="29.25" customHeight="1">
      <c r="B93" s="31"/>
      <c r="C93" s="115" t="s">
        <v>119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258">
        <v>0</v>
      </c>
      <c r="O93" s="195"/>
      <c r="P93" s="195"/>
      <c r="Q93" s="195"/>
      <c r="R93" s="33"/>
      <c r="T93" s="123"/>
      <c r="U93" s="124" t="s">
        <v>36</v>
      </c>
    </row>
    <row r="94" spans="2:18" s="1" customFormat="1" ht="18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18" s="1" customFormat="1" ht="29.25" customHeight="1">
      <c r="B95" s="31"/>
      <c r="C95" s="107" t="s">
        <v>100</v>
      </c>
      <c r="D95" s="108"/>
      <c r="E95" s="108"/>
      <c r="F95" s="108"/>
      <c r="G95" s="108"/>
      <c r="H95" s="108"/>
      <c r="I95" s="108"/>
      <c r="J95" s="108"/>
      <c r="K95" s="108"/>
      <c r="L95" s="196">
        <f>ROUND(SUM(N89+N93),2)</f>
        <v>0</v>
      </c>
      <c r="M95" s="259"/>
      <c r="N95" s="259"/>
      <c r="O95" s="259"/>
      <c r="P95" s="259"/>
      <c r="Q95" s="259"/>
      <c r="R95" s="33"/>
    </row>
    <row r="96" spans="2:18" s="1" customFormat="1" ht="6.75" customHeight="1"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7"/>
    </row>
    <row r="100" spans="2:18" s="1" customFormat="1" ht="6.75" customHeight="1"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</row>
    <row r="101" spans="2:18" s="1" customFormat="1" ht="36.75" customHeight="1">
      <c r="B101" s="31"/>
      <c r="C101" s="221" t="s">
        <v>120</v>
      </c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33"/>
    </row>
    <row r="102" spans="2:18" s="1" customFormat="1" ht="6.75" customHeight="1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18" s="1" customFormat="1" ht="30" customHeight="1">
      <c r="B103" s="31"/>
      <c r="C103" s="28" t="s">
        <v>13</v>
      </c>
      <c r="D103" s="32"/>
      <c r="E103" s="32"/>
      <c r="F103" s="242" t="str">
        <f>F6</f>
        <v>Prestavba 2. a 3. nadzemného podlažia domu služieb na 10 mestských nájomných bytov</v>
      </c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32"/>
      <c r="R103" s="33"/>
    </row>
    <row r="104" spans="2:18" ht="30" customHeight="1">
      <c r="B104" s="21"/>
      <c r="C104" s="28" t="s">
        <v>103</v>
      </c>
      <c r="D104" s="22"/>
      <c r="E104" s="22"/>
      <c r="F104" s="242" t="s">
        <v>104</v>
      </c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"/>
      <c r="R104" s="23"/>
    </row>
    <row r="105" spans="2:18" s="1" customFormat="1" ht="36.75" customHeight="1">
      <c r="B105" s="31"/>
      <c r="C105" s="65" t="s">
        <v>105</v>
      </c>
      <c r="D105" s="32"/>
      <c r="E105" s="32"/>
      <c r="F105" s="204" t="str">
        <f>F8</f>
        <v>DK - Vnútorná dažďová kanalizácia</v>
      </c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32"/>
      <c r="R105" s="33"/>
    </row>
    <row r="106" spans="2:18" s="1" customFormat="1" ht="6.7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18" s="1" customFormat="1" ht="18" customHeight="1">
      <c r="B107" s="31"/>
      <c r="C107" s="28" t="s">
        <v>17</v>
      </c>
      <c r="D107" s="32"/>
      <c r="E107" s="32"/>
      <c r="F107" s="26" t="str">
        <f>F10</f>
        <v>Dom služieb Dudince, 962 71 Dudince, p.č.: 171/1,2</v>
      </c>
      <c r="G107" s="32"/>
      <c r="H107" s="32"/>
      <c r="I107" s="32"/>
      <c r="J107" s="32"/>
      <c r="K107" s="28" t="s">
        <v>19</v>
      </c>
      <c r="L107" s="32"/>
      <c r="M107" s="253" t="str">
        <f>IF(O10="","",O10)</f>
        <v>25.1.2016</v>
      </c>
      <c r="N107" s="195"/>
      <c r="O107" s="195"/>
      <c r="P107" s="195"/>
      <c r="Q107" s="32"/>
      <c r="R107" s="33"/>
    </row>
    <row r="108" spans="2:18" s="1" customFormat="1" ht="6.7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12.75">
      <c r="B109" s="31"/>
      <c r="C109" s="28" t="s">
        <v>21</v>
      </c>
      <c r="D109" s="32"/>
      <c r="E109" s="32"/>
      <c r="F109" s="26" t="str">
        <f>E13</f>
        <v> </v>
      </c>
      <c r="G109" s="32"/>
      <c r="H109" s="32"/>
      <c r="I109" s="32"/>
      <c r="J109" s="32"/>
      <c r="K109" s="28" t="s">
        <v>26</v>
      </c>
      <c r="L109" s="32"/>
      <c r="M109" s="227" t="str">
        <f>E19</f>
        <v> </v>
      </c>
      <c r="N109" s="195"/>
      <c r="O109" s="195"/>
      <c r="P109" s="195"/>
      <c r="Q109" s="195"/>
      <c r="R109" s="33"/>
    </row>
    <row r="110" spans="2:18" s="1" customFormat="1" ht="14.25" customHeight="1">
      <c r="B110" s="31"/>
      <c r="C110" s="28" t="s">
        <v>25</v>
      </c>
      <c r="D110" s="32"/>
      <c r="E110" s="32"/>
      <c r="F110" s="26" t="str">
        <f>IF(E16="","",E16)</f>
        <v> </v>
      </c>
      <c r="G110" s="32"/>
      <c r="H110" s="32"/>
      <c r="I110" s="32"/>
      <c r="J110" s="32"/>
      <c r="K110" s="28" t="s">
        <v>30</v>
      </c>
      <c r="L110" s="32"/>
      <c r="M110" s="227" t="str">
        <f>E22</f>
        <v> </v>
      </c>
      <c r="N110" s="195"/>
      <c r="O110" s="195"/>
      <c r="P110" s="195"/>
      <c r="Q110" s="195"/>
      <c r="R110" s="33"/>
    </row>
    <row r="111" spans="2:18" s="1" customFormat="1" ht="9.7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7" s="9" customFormat="1" ht="29.25" customHeight="1">
      <c r="B112" s="125"/>
      <c r="C112" s="126" t="s">
        <v>121</v>
      </c>
      <c r="D112" s="127" t="s">
        <v>122</v>
      </c>
      <c r="E112" s="127" t="s">
        <v>54</v>
      </c>
      <c r="F112" s="254" t="s">
        <v>123</v>
      </c>
      <c r="G112" s="255"/>
      <c r="H112" s="255"/>
      <c r="I112" s="255"/>
      <c r="J112" s="127" t="s">
        <v>124</v>
      </c>
      <c r="K112" s="127" t="s">
        <v>125</v>
      </c>
      <c r="L112" s="256" t="s">
        <v>126</v>
      </c>
      <c r="M112" s="255"/>
      <c r="N112" s="254" t="s">
        <v>111</v>
      </c>
      <c r="O112" s="255"/>
      <c r="P112" s="255"/>
      <c r="Q112" s="257"/>
      <c r="R112" s="128"/>
      <c r="T112" s="73" t="s">
        <v>127</v>
      </c>
      <c r="U112" s="74" t="s">
        <v>36</v>
      </c>
      <c r="V112" s="74" t="s">
        <v>128</v>
      </c>
      <c r="W112" s="74" t="s">
        <v>129</v>
      </c>
      <c r="X112" s="74" t="s">
        <v>130</v>
      </c>
      <c r="Y112" s="74" t="s">
        <v>131</v>
      </c>
      <c r="Z112" s="74" t="s">
        <v>132</v>
      </c>
      <c r="AA112" s="75" t="s">
        <v>133</v>
      </c>
    </row>
    <row r="113" spans="2:63" s="1" customFormat="1" ht="29.25" customHeight="1">
      <c r="B113" s="31"/>
      <c r="C113" s="77" t="s">
        <v>107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231">
        <f>BK113</f>
        <v>0</v>
      </c>
      <c r="O113" s="232"/>
      <c r="P113" s="232"/>
      <c r="Q113" s="232"/>
      <c r="R113" s="33"/>
      <c r="T113" s="76"/>
      <c r="U113" s="47"/>
      <c r="V113" s="47"/>
      <c r="W113" s="129">
        <f>W114</f>
        <v>44.93756</v>
      </c>
      <c r="X113" s="47"/>
      <c r="Y113" s="129">
        <f>Y114</f>
        <v>0.25104</v>
      </c>
      <c r="Z113" s="47"/>
      <c r="AA113" s="130">
        <f>AA114</f>
        <v>0</v>
      </c>
      <c r="AT113" s="17" t="s">
        <v>71</v>
      </c>
      <c r="AU113" s="17" t="s">
        <v>113</v>
      </c>
      <c r="BK113" s="131">
        <f>BK114</f>
        <v>0</v>
      </c>
    </row>
    <row r="114" spans="2:63" s="10" customFormat="1" ht="36.75" customHeight="1">
      <c r="B114" s="132"/>
      <c r="C114" s="133"/>
      <c r="D114" s="134" t="s">
        <v>352</v>
      </c>
      <c r="E114" s="134"/>
      <c r="F114" s="134"/>
      <c r="G114" s="134"/>
      <c r="H114" s="134"/>
      <c r="I114" s="134"/>
      <c r="J114" s="134"/>
      <c r="K114" s="134"/>
      <c r="L114" s="134"/>
      <c r="M114" s="134"/>
      <c r="N114" s="233">
        <f>BK114</f>
        <v>0</v>
      </c>
      <c r="O114" s="234"/>
      <c r="P114" s="234"/>
      <c r="Q114" s="234"/>
      <c r="R114" s="135"/>
      <c r="T114" s="136"/>
      <c r="U114" s="133"/>
      <c r="V114" s="133"/>
      <c r="W114" s="137">
        <f>W115</f>
        <v>44.93756</v>
      </c>
      <c r="X114" s="133"/>
      <c r="Y114" s="137">
        <f>Y115</f>
        <v>0.25104</v>
      </c>
      <c r="Z114" s="133"/>
      <c r="AA114" s="138">
        <f>AA115</f>
        <v>0</v>
      </c>
      <c r="AR114" s="139" t="s">
        <v>83</v>
      </c>
      <c r="AT114" s="140" t="s">
        <v>71</v>
      </c>
      <c r="AU114" s="140" t="s">
        <v>72</v>
      </c>
      <c r="AY114" s="139" t="s">
        <v>134</v>
      </c>
      <c r="BK114" s="141">
        <f>BK115</f>
        <v>0</v>
      </c>
    </row>
    <row r="115" spans="2:63" s="10" customFormat="1" ht="19.5" customHeight="1">
      <c r="B115" s="132"/>
      <c r="C115" s="133"/>
      <c r="D115" s="142" t="s">
        <v>353</v>
      </c>
      <c r="E115" s="142"/>
      <c r="F115" s="142"/>
      <c r="G115" s="142"/>
      <c r="H115" s="142"/>
      <c r="I115" s="142"/>
      <c r="J115" s="142"/>
      <c r="K115" s="142"/>
      <c r="L115" s="142"/>
      <c r="M115" s="142"/>
      <c r="N115" s="235">
        <f>BK115</f>
        <v>0</v>
      </c>
      <c r="O115" s="236"/>
      <c r="P115" s="236"/>
      <c r="Q115" s="236"/>
      <c r="R115" s="135"/>
      <c r="T115" s="136"/>
      <c r="U115" s="133"/>
      <c r="V115" s="133"/>
      <c r="W115" s="137">
        <f>SUM(W116:W120)</f>
        <v>44.93756</v>
      </c>
      <c r="X115" s="133"/>
      <c r="Y115" s="137">
        <f>SUM(Y116:Y120)</f>
        <v>0.25104</v>
      </c>
      <c r="Z115" s="133"/>
      <c r="AA115" s="138">
        <f>SUM(AA116:AA120)</f>
        <v>0</v>
      </c>
      <c r="AR115" s="139" t="s">
        <v>83</v>
      </c>
      <c r="AT115" s="140" t="s">
        <v>71</v>
      </c>
      <c r="AU115" s="140" t="s">
        <v>79</v>
      </c>
      <c r="AY115" s="139" t="s">
        <v>134</v>
      </c>
      <c r="BK115" s="141">
        <f>SUM(BK116:BK120)</f>
        <v>0</v>
      </c>
    </row>
    <row r="116" spans="2:65" s="1" customFormat="1" ht="22.5" customHeight="1">
      <c r="B116" s="143"/>
      <c r="C116" s="144" t="s">
        <v>79</v>
      </c>
      <c r="D116" s="144" t="s">
        <v>135</v>
      </c>
      <c r="E116" s="145" t="s">
        <v>354</v>
      </c>
      <c r="F116" s="239" t="s">
        <v>355</v>
      </c>
      <c r="G116" s="240"/>
      <c r="H116" s="240"/>
      <c r="I116" s="240"/>
      <c r="J116" s="146" t="s">
        <v>264</v>
      </c>
      <c r="K116" s="147">
        <v>40</v>
      </c>
      <c r="L116" s="241"/>
      <c r="M116" s="240"/>
      <c r="N116" s="241"/>
      <c r="O116" s="240"/>
      <c r="P116" s="240"/>
      <c r="Q116" s="240"/>
      <c r="R116" s="148"/>
      <c r="T116" s="149" t="s">
        <v>3</v>
      </c>
      <c r="U116" s="40" t="s">
        <v>39</v>
      </c>
      <c r="V116" s="150">
        <v>1.04346</v>
      </c>
      <c r="W116" s="150">
        <f>V116*K116</f>
        <v>41.7384</v>
      </c>
      <c r="X116" s="150">
        <v>0.00623</v>
      </c>
      <c r="Y116" s="150">
        <f>X116*K116</f>
        <v>0.2492</v>
      </c>
      <c r="Z116" s="150">
        <v>0</v>
      </c>
      <c r="AA116" s="151">
        <f>Z116*K116</f>
        <v>0</v>
      </c>
      <c r="AR116" s="17" t="s">
        <v>249</v>
      </c>
      <c r="AT116" s="17" t="s">
        <v>135</v>
      </c>
      <c r="AU116" s="17" t="s">
        <v>83</v>
      </c>
      <c r="AY116" s="17" t="s">
        <v>134</v>
      </c>
      <c r="BE116" s="152">
        <f>IF(U116="základná",N116,0)</f>
        <v>0</v>
      </c>
      <c r="BF116" s="152">
        <f>IF(U116="znížená",N116,0)</f>
        <v>0</v>
      </c>
      <c r="BG116" s="152">
        <f>IF(U116="zákl. prenesená",N116,0)</f>
        <v>0</v>
      </c>
      <c r="BH116" s="152">
        <f>IF(U116="zníž. prenesená",N116,0)</f>
        <v>0</v>
      </c>
      <c r="BI116" s="152">
        <f>IF(U116="nulová",N116,0)</f>
        <v>0</v>
      </c>
      <c r="BJ116" s="17" t="s">
        <v>83</v>
      </c>
      <c r="BK116" s="153">
        <f>ROUND(L116*K116,3)</f>
        <v>0</v>
      </c>
      <c r="BL116" s="17" t="s">
        <v>249</v>
      </c>
      <c r="BM116" s="17" t="s">
        <v>356</v>
      </c>
    </row>
    <row r="117" spans="2:65" s="1" customFormat="1" ht="22.5" customHeight="1">
      <c r="B117" s="143"/>
      <c r="C117" s="144" t="s">
        <v>83</v>
      </c>
      <c r="D117" s="144" t="s">
        <v>135</v>
      </c>
      <c r="E117" s="145" t="s">
        <v>357</v>
      </c>
      <c r="F117" s="239" t="s">
        <v>358</v>
      </c>
      <c r="G117" s="240"/>
      <c r="H117" s="240"/>
      <c r="I117" s="240"/>
      <c r="J117" s="146" t="s">
        <v>269</v>
      </c>
      <c r="K117" s="147">
        <v>4</v>
      </c>
      <c r="L117" s="241"/>
      <c r="M117" s="240"/>
      <c r="N117" s="241"/>
      <c r="O117" s="240"/>
      <c r="P117" s="240"/>
      <c r="Q117" s="240"/>
      <c r="R117" s="148"/>
      <c r="T117" s="149" t="s">
        <v>3</v>
      </c>
      <c r="U117" s="40" t="s">
        <v>39</v>
      </c>
      <c r="V117" s="150">
        <v>0.34979</v>
      </c>
      <c r="W117" s="150">
        <f>V117*K117</f>
        <v>1.39916</v>
      </c>
      <c r="X117" s="150">
        <v>0.00046</v>
      </c>
      <c r="Y117" s="150">
        <f>X117*K117</f>
        <v>0.00184</v>
      </c>
      <c r="Z117" s="150">
        <v>0</v>
      </c>
      <c r="AA117" s="151">
        <f>Z117*K117</f>
        <v>0</v>
      </c>
      <c r="AR117" s="17" t="s">
        <v>249</v>
      </c>
      <c r="AT117" s="17" t="s">
        <v>135</v>
      </c>
      <c r="AU117" s="17" t="s">
        <v>83</v>
      </c>
      <c r="AY117" s="17" t="s">
        <v>134</v>
      </c>
      <c r="BE117" s="152">
        <f>IF(U117="základná",N117,0)</f>
        <v>0</v>
      </c>
      <c r="BF117" s="152">
        <f>IF(U117="znížená",N117,0)</f>
        <v>0</v>
      </c>
      <c r="BG117" s="152">
        <f>IF(U117="zákl. prenesená",N117,0)</f>
        <v>0</v>
      </c>
      <c r="BH117" s="152">
        <f>IF(U117="zníž. prenesená",N117,0)</f>
        <v>0</v>
      </c>
      <c r="BI117" s="152">
        <f>IF(U117="nulová",N117,0)</f>
        <v>0</v>
      </c>
      <c r="BJ117" s="17" t="s">
        <v>83</v>
      </c>
      <c r="BK117" s="153">
        <f>ROUND(L117*K117,3)</f>
        <v>0</v>
      </c>
      <c r="BL117" s="17" t="s">
        <v>249</v>
      </c>
      <c r="BM117" s="17" t="s">
        <v>359</v>
      </c>
    </row>
    <row r="118" spans="2:65" s="1" customFormat="1" ht="22.5" customHeight="1">
      <c r="B118" s="143"/>
      <c r="C118" s="178" t="s">
        <v>148</v>
      </c>
      <c r="D118" s="178" t="s">
        <v>162</v>
      </c>
      <c r="E118" s="179" t="s">
        <v>360</v>
      </c>
      <c r="F118" s="250" t="s">
        <v>361</v>
      </c>
      <c r="G118" s="251"/>
      <c r="H118" s="251"/>
      <c r="I118" s="251"/>
      <c r="J118" s="180" t="s">
        <v>269</v>
      </c>
      <c r="K118" s="181">
        <v>4</v>
      </c>
      <c r="L118" s="252"/>
      <c r="M118" s="251"/>
      <c r="N118" s="252"/>
      <c r="O118" s="240"/>
      <c r="P118" s="240"/>
      <c r="Q118" s="240"/>
      <c r="R118" s="148"/>
      <c r="T118" s="149" t="s">
        <v>3</v>
      </c>
      <c r="U118" s="40" t="s">
        <v>39</v>
      </c>
      <c r="V118" s="150">
        <v>0</v>
      </c>
      <c r="W118" s="150">
        <f>V118*K118</f>
        <v>0</v>
      </c>
      <c r="X118" s="150">
        <v>0</v>
      </c>
      <c r="Y118" s="150">
        <f>X118*K118</f>
        <v>0</v>
      </c>
      <c r="Z118" s="150">
        <v>0</v>
      </c>
      <c r="AA118" s="151">
        <f>Z118*K118</f>
        <v>0</v>
      </c>
      <c r="AR118" s="17" t="s">
        <v>291</v>
      </c>
      <c r="AT118" s="17" t="s">
        <v>162</v>
      </c>
      <c r="AU118" s="17" t="s">
        <v>83</v>
      </c>
      <c r="AY118" s="17" t="s">
        <v>134</v>
      </c>
      <c r="BE118" s="152">
        <f>IF(U118="základná",N118,0)</f>
        <v>0</v>
      </c>
      <c r="BF118" s="152">
        <f>IF(U118="znížená",N118,0)</f>
        <v>0</v>
      </c>
      <c r="BG118" s="152">
        <f>IF(U118="zákl. prenesená",N118,0)</f>
        <v>0</v>
      </c>
      <c r="BH118" s="152">
        <f>IF(U118="zníž. prenesená",N118,0)</f>
        <v>0</v>
      </c>
      <c r="BI118" s="152">
        <f>IF(U118="nulová",N118,0)</f>
        <v>0</v>
      </c>
      <c r="BJ118" s="17" t="s">
        <v>83</v>
      </c>
      <c r="BK118" s="153">
        <f>ROUND(L118*K118,3)</f>
        <v>0</v>
      </c>
      <c r="BL118" s="17" t="s">
        <v>249</v>
      </c>
      <c r="BM118" s="17" t="s">
        <v>362</v>
      </c>
    </row>
    <row r="119" spans="2:65" s="1" customFormat="1" ht="31.5" customHeight="1">
      <c r="B119" s="143"/>
      <c r="C119" s="144" t="s">
        <v>139</v>
      </c>
      <c r="D119" s="144" t="s">
        <v>135</v>
      </c>
      <c r="E119" s="145" t="s">
        <v>363</v>
      </c>
      <c r="F119" s="239" t="s">
        <v>364</v>
      </c>
      <c r="G119" s="240"/>
      <c r="H119" s="240"/>
      <c r="I119" s="240"/>
      <c r="J119" s="146" t="s">
        <v>264</v>
      </c>
      <c r="K119" s="147">
        <v>40</v>
      </c>
      <c r="L119" s="241"/>
      <c r="M119" s="240"/>
      <c r="N119" s="241"/>
      <c r="O119" s="240"/>
      <c r="P119" s="240"/>
      <c r="Q119" s="240"/>
      <c r="R119" s="148"/>
      <c r="T119" s="149" t="s">
        <v>3</v>
      </c>
      <c r="U119" s="40" t="s">
        <v>39</v>
      </c>
      <c r="V119" s="150">
        <v>0.045</v>
      </c>
      <c r="W119" s="150">
        <f>V119*K119</f>
        <v>1.7999999999999998</v>
      </c>
      <c r="X119" s="150">
        <v>0</v>
      </c>
      <c r="Y119" s="150">
        <f>X119*K119</f>
        <v>0</v>
      </c>
      <c r="Z119" s="150">
        <v>0</v>
      </c>
      <c r="AA119" s="151">
        <f>Z119*K119</f>
        <v>0</v>
      </c>
      <c r="AR119" s="17" t="s">
        <v>249</v>
      </c>
      <c r="AT119" s="17" t="s">
        <v>135</v>
      </c>
      <c r="AU119" s="17" t="s">
        <v>83</v>
      </c>
      <c r="AY119" s="17" t="s">
        <v>134</v>
      </c>
      <c r="BE119" s="152">
        <f>IF(U119="základná",N119,0)</f>
        <v>0</v>
      </c>
      <c r="BF119" s="152">
        <f>IF(U119="znížená",N119,0)</f>
        <v>0</v>
      </c>
      <c r="BG119" s="152">
        <f>IF(U119="zákl. prenesená",N119,0)</f>
        <v>0</v>
      </c>
      <c r="BH119" s="152">
        <f>IF(U119="zníž. prenesená",N119,0)</f>
        <v>0</v>
      </c>
      <c r="BI119" s="152">
        <f>IF(U119="nulová",N119,0)</f>
        <v>0</v>
      </c>
      <c r="BJ119" s="17" t="s">
        <v>83</v>
      </c>
      <c r="BK119" s="153">
        <f>ROUND(L119*K119,3)</f>
        <v>0</v>
      </c>
      <c r="BL119" s="17" t="s">
        <v>249</v>
      </c>
      <c r="BM119" s="17" t="s">
        <v>365</v>
      </c>
    </row>
    <row r="120" spans="2:65" s="1" customFormat="1" ht="31.5" customHeight="1">
      <c r="B120" s="143"/>
      <c r="C120" s="144" t="s">
        <v>155</v>
      </c>
      <c r="D120" s="144" t="s">
        <v>135</v>
      </c>
      <c r="E120" s="145" t="s">
        <v>366</v>
      </c>
      <c r="F120" s="239" t="s">
        <v>367</v>
      </c>
      <c r="G120" s="240"/>
      <c r="H120" s="240"/>
      <c r="I120" s="240"/>
      <c r="J120" s="146" t="s">
        <v>368</v>
      </c>
      <c r="K120" s="147">
        <v>21.127</v>
      </c>
      <c r="L120" s="241"/>
      <c r="M120" s="240"/>
      <c r="N120" s="241"/>
      <c r="O120" s="240"/>
      <c r="P120" s="240"/>
      <c r="Q120" s="240"/>
      <c r="R120" s="148"/>
      <c r="T120" s="149" t="s">
        <v>3</v>
      </c>
      <c r="U120" s="182" t="s">
        <v>39</v>
      </c>
      <c r="V120" s="183">
        <v>0</v>
      </c>
      <c r="W120" s="183">
        <f>V120*K120</f>
        <v>0</v>
      </c>
      <c r="X120" s="183">
        <v>0</v>
      </c>
      <c r="Y120" s="183">
        <f>X120*K120</f>
        <v>0</v>
      </c>
      <c r="Z120" s="183">
        <v>0</v>
      </c>
      <c r="AA120" s="184">
        <f>Z120*K120</f>
        <v>0</v>
      </c>
      <c r="AR120" s="17" t="s">
        <v>249</v>
      </c>
      <c r="AT120" s="17" t="s">
        <v>135</v>
      </c>
      <c r="AU120" s="17" t="s">
        <v>83</v>
      </c>
      <c r="AY120" s="17" t="s">
        <v>134</v>
      </c>
      <c r="BE120" s="152">
        <f>IF(U120="základná",N120,0)</f>
        <v>0</v>
      </c>
      <c r="BF120" s="152">
        <f>IF(U120="znížená",N120,0)</f>
        <v>0</v>
      </c>
      <c r="BG120" s="152">
        <f>IF(U120="zákl. prenesená",N120,0)</f>
        <v>0</v>
      </c>
      <c r="BH120" s="152">
        <f>IF(U120="zníž. prenesená",N120,0)</f>
        <v>0</v>
      </c>
      <c r="BI120" s="152">
        <f>IF(U120="nulová",N120,0)</f>
        <v>0</v>
      </c>
      <c r="BJ120" s="17" t="s">
        <v>83</v>
      </c>
      <c r="BK120" s="153">
        <f>ROUND(L120*K120,3)</f>
        <v>0</v>
      </c>
      <c r="BL120" s="17" t="s">
        <v>249</v>
      </c>
      <c r="BM120" s="17" t="s">
        <v>369</v>
      </c>
    </row>
    <row r="121" spans="2:18" s="1" customFormat="1" ht="6.75" customHeight="1">
      <c r="B121" s="55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7"/>
    </row>
  </sheetData>
  <sheetProtection/>
  <mergeCells count="73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3:Q93"/>
    <mergeCell ref="L95:Q95"/>
    <mergeCell ref="C101:Q101"/>
    <mergeCell ref="F103:P103"/>
    <mergeCell ref="F104:P104"/>
    <mergeCell ref="F105:P105"/>
    <mergeCell ref="M107:P107"/>
    <mergeCell ref="F116:I116"/>
    <mergeCell ref="L116:M116"/>
    <mergeCell ref="N116:Q116"/>
    <mergeCell ref="N113:Q113"/>
    <mergeCell ref="N114:Q114"/>
    <mergeCell ref="N115:Q115"/>
    <mergeCell ref="F120:I120"/>
    <mergeCell ref="L120:M120"/>
    <mergeCell ref="N120:Q120"/>
    <mergeCell ref="F117:I117"/>
    <mergeCell ref="L117:M117"/>
    <mergeCell ref="N117:Q117"/>
    <mergeCell ref="F118:I118"/>
    <mergeCell ref="L118:M118"/>
    <mergeCell ref="N118:Q118"/>
    <mergeCell ref="H1:K1"/>
    <mergeCell ref="S2:AC2"/>
    <mergeCell ref="F119:I119"/>
    <mergeCell ref="L119:M119"/>
    <mergeCell ref="N119:Q119"/>
    <mergeCell ref="M109:Q109"/>
    <mergeCell ref="M110:Q110"/>
    <mergeCell ref="F112:I112"/>
    <mergeCell ref="L112:M112"/>
    <mergeCell ref="N112:Q112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12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Mateáš</dc:creator>
  <cp:keywords/>
  <dc:description/>
  <cp:lastModifiedBy>Michal Nahálka</cp:lastModifiedBy>
  <dcterms:created xsi:type="dcterms:W3CDTF">2016-02-10T15:13:09Z</dcterms:created>
  <dcterms:modified xsi:type="dcterms:W3CDTF">2017-05-02T11:58:38Z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