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8" activeTab="0"/>
  </bookViews>
  <sheets>
    <sheet name="Rekapitulácia stavby" sheetId="1" r:id="rId1"/>
    <sheet name="Plyn - Plynofikácia" sheetId="2" r:id="rId2"/>
    <sheet name="02e - Oprava odkvapového ..." sheetId="3" r:id="rId3"/>
  </sheets>
  <definedNames>
    <definedName name="_xlnm.Print_Titles" localSheetId="2">'02e - Oprava odkvapového ...'!$114:$114</definedName>
    <definedName name="_xlnm.Print_Titles" localSheetId="1">'Plyn - Plynofikácia'!$120:$120</definedName>
    <definedName name="_xlnm.Print_Titles" localSheetId="0">'Rekapitulácia stavby'!$85:$85</definedName>
    <definedName name="_xlnm.Print_Area" localSheetId="2">'02e - Oprava odkvapového ...'!$C$4:$Q$70,'02e - Oprava odkvapového ...'!$C$76:$Q$97,'02e - Oprava odkvapového ...'!$C$103:$Q$141</definedName>
    <definedName name="_xlnm.Print_Area" localSheetId="1">'Plyn - Plynofikácia'!$C$4:$Q$70,'Plyn - Plynofikácia'!$C$76:$Q$103,'Plyn - Plynofikácia'!$C$109:$Q$165</definedName>
    <definedName name="_xlnm.Print_Area" localSheetId="0">'Rekapitulácia stavby'!$C$4:$AP$70,'Rekapitulácia stavby'!$C$76:$AP$94</definedName>
  </definedNames>
  <calcPr fullCalcOnLoad="1"/>
</workbook>
</file>

<file path=xl/sharedStrings.xml><?xml version="1.0" encoding="utf-8"?>
<sst xmlns="http://schemas.openxmlformats.org/spreadsheetml/2006/main" count="1192" uniqueCount="323">
  <si>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</si>
  <si>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</si>
  <si>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</si>
  <si>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</si>
  <si>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</si>
  <si>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</si>
  <si>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</si>
  <si>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</si>
  <si>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</si>
  <si>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</si>
  <si>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</si>
  <si>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</si>
  <si>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02b</t>
  </si>
  <si>
    <t>Stavba:</t>
  </si>
  <si>
    <t>Prestavba 2. a 3. nadzemného podlažia domu služieb na 10 mestských nájomných bytov</t>
  </si>
  <si>
    <t>JKSO:</t>
  </si>
  <si>
    <t>KS:</t>
  </si>
  <si>
    <t>Miesto:</t>
  </si>
  <si>
    <t xml:space="preserve">Dom služieb Dudince, 962 71 </t>
  </si>
  <si>
    <t>Dátum:</t>
  </si>
  <si>
    <t>25.1.2016</t>
  </si>
  <si>
    <t>Objednávateľ:</t>
  </si>
  <si>
    <t>IČO:</t>
  </si>
  <si>
    <t xml:space="preserve"> </t>
  </si>
  <si>
    <t>IČO DPH:</t>
  </si>
  <si>
    <t>Zhotoviteľ:</t>
  </si>
  <si>
    <t>Projektant:</t>
  </si>
  <si>
    <t xml:space="preserve">atelier yesss s.r.o. </t>
  </si>
  <si>
    <t>True</t>
  </si>
  <si>
    <t>0,01</t>
  </si>
  <si>
    <t>Spracovateľ:</t>
  </si>
  <si>
    <t>Poznámka:</t>
  </si>
  <si>
    <t>K správnemu naceneniu výkazu výmer je potrebné naštudovanie PD a obhliadka stavby. Naceniť je potrebné jestvujúci výkaz výmer podľa pokynov tendrového zadávateľa, resp. zmluvy o dielo. Rozdiely uviesť pod čiaru.
Výkaz výmer výberom položiek, priloženými výpočtami má pomôcť a urýchliť dodávateľovi správne naceniť všetky práce podľa PD ku kompletnej realizácii, skolaudovaní a užívateľnosti stavebného diela.
Práce a dodávky obsiahnuté v projektovej dokumentácii a neobsiahnuté vo výkaze výmer je dodávateľ povinný položkovo rozšpecifikovať a naceniť pod čiaru, mimo ponukového rozpočtu pre objektívne rozhodovanie.
Zmeny, opravy VV a návrhy na možné zniženie stavebných nákladov dodávateľ nacení rovnako pod čiaru a priloží k ponukovému rozpočtu. Výmeny materiálov je potrebné prekonzultovať s architektom a investorom. Pri materiáloch uvedených všeobecne dodávateľ špecifikuje konkrétny uvažovaný druh.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</si>
  <si>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</si>
  <si>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</si>
  <si>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</si>
  <si>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</si>
  <si>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</si>
  <si>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</si>
  <si>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</si>
  <si>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</si>
  <si>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</si>
  <si>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</si>
  <si>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</si>
  <si>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</si>
  <si>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</si>
  <si>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</si>
  <si>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</si>
  <si>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</si>
  <si>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</si>
  <si>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</si>
  <si>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</si>
  <si>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</si>
  <si>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</si>
  <si>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</si>
  <si>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</si>
  <si>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</si>
  <si>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</si>
  <si>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</si>
  <si>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</si>
  <si>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</si>
  <si>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</si>
  <si>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</si>
  <si>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</si>
  <si>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</si>
  <si>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</si>
  <si>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</si>
  <si>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</si>
  <si>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</si>
  <si>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</si>
  <si>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</si>
  <si>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</si>
  <si>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</si>
  <si>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</si>
  <si>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</si>
  <si>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{d6dc75f0-6bff-4575-a80d-451c3b3e5cf7}</t>
  </si>
  <si>
    <t>{00000000-0000-0000-0000-000000000000}</t>
  </si>
  <si>
    <t>SO 04</t>
  </si>
  <si>
    <t>Vlastné náklady</t>
  </si>
  <si>
    <t>1</t>
  </si>
  <si>
    <t>{1b89742c-4797-4b13-a622-1cd695132691}</t>
  </si>
  <si>
    <t>Plyn</t>
  </si>
  <si>
    <t>Plynofikácia</t>
  </si>
  <si>
    <t>2</t>
  </si>
  <si>
    <t>{8c998795-0b6c-4643-9b73-7b0c7884f1b9}</t>
  </si>
  <si>
    <t>02e</t>
  </si>
  <si>
    <t>Oprava odkvapového chodníka</t>
  </si>
  <si>
    <t>{e77f51b1-3219-4046-848b-28b6bc192126}</t>
  </si>
  <si>
    <t>2) Ostatné náklady zo súhrnného listu</t>
  </si>
  <si>
    <t>Percent. zadanie
[% nákladov rozpočtu]</t>
  </si>
  <si>
    <t>Zaradenie nákladov</t>
  </si>
  <si>
    <t>Celkové náklady za stavbu 1) + 2)</t>
  </si>
  <si>
    <t>Späť na hárok:</t>
  </si>
  <si>
    <t>KRYCÍ LIST ROZPOČTU</t>
  </si>
  <si>
    <t>Objekt:</t>
  </si>
  <si>
    <t>SO 04 - Vlastné náklady</t>
  </si>
  <si>
    <t>Časť:</t>
  </si>
  <si>
    <t>Plyn - Plynofikácia</t>
  </si>
  <si>
    <t>Dom služieb Dudince, 962 71 Dudince, p.č.: 171/1,2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</si>
  <si>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</si>
  <si>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</si>
  <si>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</si>
  <si>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</si>
  <si>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</si>
  <si>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</si>
  <si>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</si>
  <si>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 Práce a dodávky HSV</t>
  </si>
  <si>
    <t xml:space="preserve">    1 -  Zemné práce</t>
  </si>
  <si>
    <t xml:space="preserve">    4 -  Vodorovné konštrukcie</t>
  </si>
  <si>
    <t xml:space="preserve">    99 -  Presun hmôt HSV</t>
  </si>
  <si>
    <t>PSV -  Práce a dodávky PSV</t>
  </si>
  <si>
    <t xml:space="preserve">    723 -  Zdravotechnika</t>
  </si>
  <si>
    <t xml:space="preserve">    783 -  Dokončovacie práce</t>
  </si>
  <si>
    <t>M -  Práce a dodávky M</t>
  </si>
  <si>
    <t xml:space="preserve">    23-M -  Montáže potrubia</t>
  </si>
  <si>
    <t xml:space="preserve">    95-M -  Revízie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</si>
  <si>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</si>
  <si>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</si>
  <si>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</si>
  <si>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</si>
  <si>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</si>
  <si>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</si>
  <si>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</si>
  <si>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</si>
  <si>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</si>
  <si>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</si>
  <si>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</si>
  <si>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</si>
  <si>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</si>
  <si>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</si>
  <si>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</si>
  <si>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</si>
  <si>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</si>
  <si>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01</t>
  </si>
  <si>
    <t xml:space="preserve">Vytýčenie jestvujúcich podzemných vedení </t>
  </si>
  <si>
    <t>kpl</t>
  </si>
  <si>
    <t>4</t>
  </si>
  <si>
    <t>751441727</t>
  </si>
  <si>
    <t>132201201</t>
  </si>
  <si>
    <t>Výkop ryhy šírky 600-2000mm horn.3 do 100m3</t>
  </si>
  <si>
    <t>m3</t>
  </si>
  <si>
    <t>-1311582029</t>
  </si>
  <si>
    <t>3</t>
  </si>
  <si>
    <t>132201209</t>
  </si>
  <si>
    <t>Príplatok k cenám za lepivosť pri hĺbení rýh š. nad 600 do 2 000 mm zapaž. i nezapažených, s urovnaním dna v hornine 3</t>
  </si>
  <si>
    <t>1442991117</t>
  </si>
  <si>
    <t>151101101</t>
  </si>
  <si>
    <t>Paženie a rozopretie stien rýh pre podzemné vedenie, príložné do 2 m</t>
  </si>
  <si>
    <t>m2</t>
  </si>
  <si>
    <t>1702370616</t>
  </si>
  <si>
    <t>5</t>
  </si>
  <si>
    <t>151101111</t>
  </si>
  <si>
    <t>Odstránenie paženia rýh pre podzemné vedenie, príložné hĺbky do 2 m</t>
  </si>
  <si>
    <t>-621970188</t>
  </si>
  <si>
    <t>6</t>
  </si>
  <si>
    <t>162701105</t>
  </si>
  <si>
    <t>Vodorovné premiestnenie výkopku tr.1-4 do 10000 m</t>
  </si>
  <si>
    <t>-312176623</t>
  </si>
  <si>
    <t>7</t>
  </si>
  <si>
    <t>162701109</t>
  </si>
  <si>
    <t>Príplatok za každých ďalších 1000 m horniny 1-4 po spevnenej ceste</t>
  </si>
  <si>
    <t>1764858901</t>
  </si>
  <si>
    <t>8</t>
  </si>
  <si>
    <t>167101101</t>
  </si>
  <si>
    <t>Nakladanie neuľahnutého výkopku z hornín tr.1-4 do 100 m3</t>
  </si>
  <si>
    <t>-323727221</t>
  </si>
  <si>
    <t>9</t>
  </si>
  <si>
    <t>171201201</t>
  </si>
  <si>
    <t>Uloženie sypaniny na skládky do 100 m3</t>
  </si>
  <si>
    <t>386457321</t>
  </si>
  <si>
    <t>10</t>
  </si>
  <si>
    <t>171209002</t>
  </si>
  <si>
    <t>Poplatok za skladovanie - zemina a kamenivo (17 05) ostatné</t>
  </si>
  <si>
    <t>1240775854</t>
  </si>
  <si>
    <t>11</t>
  </si>
  <si>
    <t>174101002</t>
  </si>
  <si>
    <t>Zásyp sypaninou so zhutnením jám, šachiet, rýh, zárezov alebo okolo objektov nad 100 do 1000 m3</t>
  </si>
  <si>
    <t>-1977387141</t>
  </si>
  <si>
    <t>12</t>
  </si>
  <si>
    <t>175101102</t>
  </si>
  <si>
    <t>Obsyp potrubia sypaninou z vhodných hornín 1 až 4 s prehodením sypaniny</t>
  </si>
  <si>
    <t>-1579425189</t>
  </si>
  <si>
    <t>13</t>
  </si>
  <si>
    <t>M</t>
  </si>
  <si>
    <t>5833743700</t>
  </si>
  <si>
    <t xml:space="preserve">Štrkopiesok 0-16 </t>
  </si>
  <si>
    <t>1505902889</t>
  </si>
  <si>
    <t>14</t>
  </si>
  <si>
    <t>451573111</t>
  </si>
  <si>
    <t>Lôžko pod potrubie, stoky a drobné objekty, v otvorenom výkope z piesku a štrkopiesku do 63 mm</t>
  </si>
  <si>
    <t>1972682187</t>
  </si>
  <si>
    <t>15</t>
  </si>
  <si>
    <t>998276101</t>
  </si>
  <si>
    <t>Presun hmôt pre rúrové vedenie hĺbené z rúr z plast., hmôt alebo sklolamin. v otvorenom výkope</t>
  </si>
  <si>
    <t>t</t>
  </si>
  <si>
    <t>-796106286</t>
  </si>
  <si>
    <t>16</t>
  </si>
  <si>
    <t>723120203</t>
  </si>
  <si>
    <t>Potrubie z oceľových rúrok závitových čiernych spájaných zvarovaním - akosť 11 353.0 DN 20</t>
  </si>
  <si>
    <t>m</t>
  </si>
  <si>
    <t>796662023</t>
  </si>
  <si>
    <t>17</t>
  </si>
  <si>
    <t>723120206</t>
  </si>
  <si>
    <t>Potrubie z oceľových rúrok závitových čiernych spájaných zvarovaním - akosť 11 353.0 DN 40</t>
  </si>
  <si>
    <t>-2071676102</t>
  </si>
  <si>
    <t>18</t>
  </si>
  <si>
    <t>723150367</t>
  </si>
  <si>
    <t>Potrubie z oceľových rúrok hladkých čiernych, chránička D 57/2,9</t>
  </si>
  <si>
    <t>414673341</t>
  </si>
  <si>
    <t>19</t>
  </si>
  <si>
    <t>723239202</t>
  </si>
  <si>
    <t>Montáž armatúr plynových s dvoma závitmi G 3/4 ostatné typy</t>
  </si>
  <si>
    <t>ks</t>
  </si>
  <si>
    <t>-1604697350</t>
  </si>
  <si>
    <t>5516050010</t>
  </si>
  <si>
    <t>Kohút guľový plyn 3/4"FF, páka</t>
  </si>
  <si>
    <t>32</t>
  </si>
  <si>
    <t>195703044</t>
  </si>
  <si>
    <t>21</t>
  </si>
  <si>
    <t>723239205</t>
  </si>
  <si>
    <t>Montáž armatúr plynových s dvoma závitmi G 1 1/2 ostatné typy</t>
  </si>
  <si>
    <t>-1436940100</t>
  </si>
  <si>
    <t>22</t>
  </si>
  <si>
    <t>5516050035</t>
  </si>
  <si>
    <t>Kohút guľový plyn 6/4"FF, páka</t>
  </si>
  <si>
    <t>626344591</t>
  </si>
  <si>
    <t>23</t>
  </si>
  <si>
    <t>734421130</t>
  </si>
  <si>
    <t xml:space="preserve">Tlakomer </t>
  </si>
  <si>
    <t>-1469853286</t>
  </si>
  <si>
    <t>24</t>
  </si>
  <si>
    <t>998723201</t>
  </si>
  <si>
    <t>Presun hmôt pre vnútorný plynovod v objektoch výšky do 6 m</t>
  </si>
  <si>
    <t>%</t>
  </si>
  <si>
    <t>-1009294902</t>
  </si>
  <si>
    <t>25</t>
  </si>
  <si>
    <t>783421310</t>
  </si>
  <si>
    <t>Nátery kov.potr.a armatúr syntetické do DN 100 mm dvojnás. 1x s emailovaním - 105µm</t>
  </si>
  <si>
    <t>1887794016</t>
  </si>
  <si>
    <t>26</t>
  </si>
  <si>
    <t>783421710</t>
  </si>
  <si>
    <t>Nátery kov.potr.a armatúr syntetické armatúr do DN 100 mm základný - 35µm</t>
  </si>
  <si>
    <t>-379478331</t>
  </si>
  <si>
    <t>27</t>
  </si>
  <si>
    <t>230202104</t>
  </si>
  <si>
    <t>Montáž plyn. prípojok z polyetyl. rúr zváraných elektrotvarovkami. D 50 mm</t>
  </si>
  <si>
    <t>64</t>
  </si>
  <si>
    <t>-705901902</t>
  </si>
  <si>
    <t>28</t>
  </si>
  <si>
    <t>2860020050</t>
  </si>
  <si>
    <t xml:space="preserve">HDPE rúra PE100  50x4,6/100m - tlakový rozvod plynu - rúry SDR11 </t>
  </si>
  <si>
    <t>128</t>
  </si>
  <si>
    <t>-931178620</t>
  </si>
  <si>
    <t>29</t>
  </si>
  <si>
    <t>230203564</t>
  </si>
  <si>
    <t>Montáž USTR prechodka PE/oceľ PE100 SDR11 D50/DN40mm</t>
  </si>
  <si>
    <t>-1214309652</t>
  </si>
  <si>
    <t>30</t>
  </si>
  <si>
    <t>2861668815</t>
  </si>
  <si>
    <t>Prechodka pe/oceľ ustr pe 100 sdr 11 DN   50/40</t>
  </si>
  <si>
    <t>1681516925</t>
  </si>
  <si>
    <t>31</t>
  </si>
  <si>
    <t>230230001</t>
  </si>
  <si>
    <t>Predbežná tlaková skúška vodou DN 50</t>
  </si>
  <si>
    <t>-1140546896</t>
  </si>
  <si>
    <t>230230016</t>
  </si>
  <si>
    <t>Hlavná tlaková skúška vzduchom 0, 6 MPa - STN 38 6413 DN 50</t>
  </si>
  <si>
    <t>-59249212</t>
  </si>
  <si>
    <t>33</t>
  </si>
  <si>
    <t>230230121</t>
  </si>
  <si>
    <t>Príprava na tlakovú skúšku vzduchom a vodou do 0,6 MPa</t>
  </si>
  <si>
    <t>úsek</t>
  </si>
  <si>
    <t>-1383844895</t>
  </si>
  <si>
    <t>34</t>
  </si>
  <si>
    <t>950507418</t>
  </si>
  <si>
    <t>Uvedenie do prevádzky</t>
  </si>
  <si>
    <t>súb.</t>
  </si>
  <si>
    <t>-1861357263</t>
  </si>
  <si>
    <t>ryha1</t>
  </si>
  <si>
    <t>vykop ryhy chodnik</t>
  </si>
  <si>
    <t>40,861</t>
  </si>
  <si>
    <t>02e - Oprava odkvapového chodníka</t>
  </si>
  <si>
    <t>HSV - Práce a dodávky HSV</t>
  </si>
  <si>
    <t xml:space="preserve">    1 - Zemné práce</t>
  </si>
  <si>
    <t xml:space="preserve">    2 - Zakladanie</t>
  </si>
  <si>
    <t xml:space="preserve">    99 - Presun hmôt HSV</t>
  </si>
  <si>
    <t>132211101</t>
  </si>
  <si>
    <t>Hĺbenie rýh šírky do 600 mm v  hornine tr.3 súdržných - ručným náradím</t>
  </si>
  <si>
    <t>1706598576</t>
  </si>
  <si>
    <t>"B14 zemne prace - odkvapovy chodnik</t>
  </si>
  <si>
    <t>VV</t>
  </si>
  <si>
    <t>0,295*(2,5+2,435+1,58+1,475+2,63+2,9+31,4+2,55)</t>
  </si>
  <si>
    <t>1,1*0,95*25,7</t>
  </si>
  <si>
    <t>Súčet</t>
  </si>
  <si>
    <t>132211119</t>
  </si>
  <si>
    <t>Príplatok za lepivosť pri hĺbení rýh š do 600 mm ručným náradím v hornine tr. 3</t>
  </si>
  <si>
    <t>-31004651</t>
  </si>
  <si>
    <t>0,2*ryha1</t>
  </si>
  <si>
    <t>174101001</t>
  </si>
  <si>
    <t>Zásyp sypaninou so zhutnením jám, šachiet, rýh, zárezov alebo okolo objektov do 100 m3</t>
  </si>
  <si>
    <t>494185507</t>
  </si>
  <si>
    <t>271573001</t>
  </si>
  <si>
    <t>Násyp pod základové  konštrukcie so zhutnením zo štrkopiesku fr.0-32 mm</t>
  </si>
  <si>
    <t>193774530</t>
  </si>
  <si>
    <t>"odkvapovy chodnik</t>
  </si>
  <si>
    <t>0,15*0,5*(3,2+4,4+9,45+3,25)</t>
  </si>
  <si>
    <t>273321311</t>
  </si>
  <si>
    <t xml:space="preserve">Betón základových dosiek, železový (bez výstuže), tr.C 16/20 </t>
  </si>
  <si>
    <t>1982636918</t>
  </si>
  <si>
    <t>273362422</t>
  </si>
  <si>
    <t>Výstuž základových dosiek zo zvár. sietí KARI, priemer drôtu 6/6 mm, veľkosť oka 150x150 mm</t>
  </si>
  <si>
    <t>1473469496</t>
  </si>
  <si>
    <t>0,5*(3,2+4,4+9,45+3,25)</t>
  </si>
  <si>
    <t>998223011</t>
  </si>
  <si>
    <t>Presun hmôt pre pozemné komunikácie s krytom dláždeným (822 2.3, 822 5.3) akejkoľvek dĺžky objektu</t>
  </si>
  <si>
    <t>-456403374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</si>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</sst>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%"/>
    <numFmt numFmtId="181" formatCode="dd\.mm\.yyyy"/>
    <numFmt numFmtId="182" formatCode="#,##0.00000"/>
    <numFmt numFmtId="183" formatCode="#,##0.000"/>
  </numFmts>
  <fonts count="10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b/>
      <sz val="10"/>
      <color indexed="56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0"/>
      <color rgb="FF003366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8" fontId="59" fillId="0" borderId="0" applyFont="0" applyFill="0" applyBorder="0" applyAlignment="0" applyProtection="0"/>
    <xf numFmtId="176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179" fontId="59" fillId="0" borderId="0" applyFont="0" applyFill="0" applyBorder="0" applyAlignment="0" applyProtection="0"/>
    <xf numFmtId="177" fontId="59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70" fillId="0" borderId="0" applyNumberFormat="0" applyFill="0" applyBorder="0" applyAlignment="0" applyProtection="0"/>
    <xf numFmtId="0" fontId="59" fillId="23" borderId="6" applyNumberFormat="0" applyFont="0" applyAlignment="0" applyProtection="0"/>
    <xf numFmtId="9" fontId="59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67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6" fillId="0" borderId="0" xfId="0" applyFont="1" applyAlignment="1">
      <alignment horizontal="left" vertical="center"/>
    </xf>
    <xf numFmtId="0" fontId="8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7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88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180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78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89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90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90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81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87" fillId="0" borderId="30" xfId="0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91" fillId="0" borderId="0" xfId="0" applyFont="1" applyBorder="1" applyAlignment="1">
      <alignment vertical="center"/>
    </xf>
    <xf numFmtId="4" fontId="92" fillId="0" borderId="22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82" fontId="92" fillId="0" borderId="0" xfId="0" applyNumberFormat="1" applyFont="1" applyBorder="1" applyAlignment="1">
      <alignment vertical="center"/>
    </xf>
    <xf numFmtId="4" fontId="92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95" fillId="0" borderId="22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82" fontId="95" fillId="0" borderId="0" xfId="0" applyNumberFormat="1" applyFont="1" applyBorder="1" applyAlignment="1">
      <alignment vertical="center"/>
    </xf>
    <xf numFmtId="4" fontId="95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4" fontId="90" fillId="0" borderId="22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182" fontId="90" fillId="0" borderId="0" xfId="0" applyNumberFormat="1" applyFont="1" applyBorder="1" applyAlignment="1">
      <alignment vertical="center"/>
    </xf>
    <xf numFmtId="4" fontId="90" fillId="0" borderId="23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90" fillId="0" borderId="24" xfId="0" applyNumberFormat="1" applyFont="1" applyBorder="1" applyAlignment="1">
      <alignment vertical="center"/>
    </xf>
    <xf numFmtId="4" fontId="90" fillId="0" borderId="25" xfId="0" applyNumberFormat="1" applyFont="1" applyBorder="1" applyAlignment="1">
      <alignment vertical="center"/>
    </xf>
    <xf numFmtId="182" fontId="90" fillId="0" borderId="25" xfId="0" applyNumberFormat="1" applyFont="1" applyBorder="1" applyAlignment="1">
      <alignment vertical="center"/>
    </xf>
    <xf numFmtId="4" fontId="90" fillId="0" borderId="26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91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7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2" fontId="97" fillId="0" borderId="20" xfId="0" applyNumberFormat="1" applyFont="1" applyBorder="1" applyAlignment="1">
      <alignment/>
    </xf>
    <xf numFmtId="182" fontId="97" fillId="0" borderId="21" xfId="0" applyNumberFormat="1" applyFont="1" applyBorder="1" applyAlignment="1">
      <alignment/>
    </xf>
    <xf numFmtId="183" fontId="13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Border="1" applyAlignment="1">
      <alignment/>
    </xf>
    <xf numFmtId="0" fontId="79" fillId="0" borderId="0" xfId="0" applyFont="1" applyBorder="1" applyAlignment="1">
      <alignment horizontal="left"/>
    </xf>
    <xf numFmtId="0" fontId="81" fillId="0" borderId="14" xfId="0" applyFont="1" applyBorder="1" applyAlignment="1">
      <alignment/>
    </xf>
    <xf numFmtId="0" fontId="81" fillId="0" borderId="22" xfId="0" applyFont="1" applyBorder="1" applyAlignment="1">
      <alignment/>
    </xf>
    <xf numFmtId="182" fontId="81" fillId="0" borderId="0" xfId="0" applyNumberFormat="1" applyFont="1" applyBorder="1" applyAlignment="1">
      <alignment/>
    </xf>
    <xf numFmtId="182" fontId="81" fillId="0" borderId="23" xfId="0" applyNumberFormat="1" applyFont="1" applyBorder="1" applyAlignment="1">
      <alignment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183" fontId="81" fillId="0" borderId="0" xfId="0" applyNumberFormat="1" applyFont="1" applyAlignment="1">
      <alignment vertical="center"/>
    </xf>
    <xf numFmtId="0" fontId="80" fillId="0" borderId="0" xfId="0" applyFont="1" applyBorder="1" applyAlignment="1">
      <alignment horizontal="left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183" fontId="4" fillId="0" borderId="33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78" fillId="0" borderId="33" xfId="0" applyFont="1" applyBorder="1" applyAlignment="1">
      <alignment horizontal="left" vertical="center"/>
    </xf>
    <xf numFmtId="182" fontId="78" fillId="0" borderId="0" xfId="0" applyNumberFormat="1" applyFont="1" applyBorder="1" applyAlignment="1">
      <alignment vertical="center"/>
    </xf>
    <xf numFmtId="182" fontId="78" fillId="0" borderId="23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0" fontId="98" fillId="0" borderId="33" xfId="0" applyFont="1" applyBorder="1" applyAlignment="1" applyProtection="1">
      <alignment horizontal="center" vertical="center"/>
      <protection locked="0"/>
    </xf>
    <xf numFmtId="49" fontId="98" fillId="0" borderId="33" xfId="0" applyNumberFormat="1" applyFont="1" applyBorder="1" applyAlignment="1" applyProtection="1">
      <alignment horizontal="left" vertical="center" wrapText="1"/>
      <protection locked="0"/>
    </xf>
    <xf numFmtId="0" fontId="98" fillId="0" borderId="33" xfId="0" applyFont="1" applyBorder="1" applyAlignment="1" applyProtection="1">
      <alignment horizontal="center" vertical="center" wrapText="1"/>
      <protection locked="0"/>
    </xf>
    <xf numFmtId="183" fontId="98" fillId="0" borderId="33" xfId="0" applyNumberFormat="1" applyFont="1" applyBorder="1" applyAlignment="1" applyProtection="1">
      <alignment vertical="center"/>
      <protection locked="0"/>
    </xf>
    <xf numFmtId="0" fontId="78" fillId="0" borderId="25" xfId="0" applyFont="1" applyBorder="1" applyAlignment="1">
      <alignment horizontal="center" vertical="center"/>
    </xf>
    <xf numFmtId="182" fontId="78" fillId="0" borderId="25" xfId="0" applyNumberFormat="1" applyFont="1" applyBorder="1" applyAlignment="1">
      <alignment vertical="center"/>
    </xf>
    <xf numFmtId="182" fontId="78" fillId="0" borderId="26" xfId="0" applyNumberFormat="1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14" xfId="0" applyFont="1" applyBorder="1" applyAlignment="1">
      <alignment vertical="center"/>
    </xf>
    <xf numFmtId="0" fontId="82" fillId="0" borderId="22" xfId="0" applyFont="1" applyBorder="1" applyAlignment="1">
      <alignment vertical="center"/>
    </xf>
    <xf numFmtId="0" fontId="82" fillId="0" borderId="2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183" fontId="83" fillId="0" borderId="0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183" fontId="84" fillId="0" borderId="0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4" fillId="0" borderId="22" xfId="0" applyFont="1" applyBorder="1" applyAlignment="1">
      <alignment vertical="center"/>
    </xf>
    <xf numFmtId="0" fontId="84" fillId="0" borderId="2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99" fillId="0" borderId="0" xfId="36" applyFont="1" applyAlignment="1">
      <alignment horizontal="center" vertical="center"/>
    </xf>
    <xf numFmtId="0" fontId="85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1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4" fontId="9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91" fillId="35" borderId="0" xfId="0" applyNumberFormat="1" applyFont="1" applyFill="1" applyBorder="1" applyAlignment="1">
      <alignment vertical="center"/>
    </xf>
    <xf numFmtId="0" fontId="86" fillId="36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4" fontId="80" fillId="0" borderId="0" xfId="0" applyNumberFormat="1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6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horizontal="left" vertical="center" wrapText="1"/>
    </xf>
    <xf numFmtId="4" fontId="91" fillId="0" borderId="0" xfId="0" applyNumberFormat="1" applyFont="1" applyBorder="1" applyAlignment="1">
      <alignment horizontal="right" vertical="center"/>
    </xf>
    <xf numFmtId="4" fontId="94" fillId="0" borderId="0" xfId="0" applyNumberFormat="1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4" fontId="94" fillId="0" borderId="0" xfId="0" applyNumberFormat="1" applyFont="1" applyBorder="1" applyAlignment="1">
      <alignment horizontal="right" vertical="center"/>
    </xf>
    <xf numFmtId="0" fontId="93" fillId="0" borderId="0" xfId="0" applyFont="1" applyBorder="1" applyAlignment="1">
      <alignment horizontal="left" vertical="center" wrapText="1"/>
    </xf>
    <xf numFmtId="0" fontId="9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80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4" fontId="10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183" fontId="80" fillId="0" borderId="31" xfId="0" applyNumberFormat="1" applyFont="1" applyBorder="1" applyAlignment="1">
      <alignment/>
    </xf>
    <xf numFmtId="183" fontId="80" fillId="0" borderId="31" xfId="0" applyNumberFormat="1" applyFont="1" applyBorder="1" applyAlignment="1">
      <alignment vertical="center"/>
    </xf>
    <xf numFmtId="183" fontId="79" fillId="0" borderId="20" xfId="0" applyNumberFormat="1" applyFont="1" applyBorder="1" applyAlignment="1">
      <alignment/>
    </xf>
    <xf numFmtId="183" fontId="79" fillId="0" borderId="20" xfId="0" applyNumberFormat="1" applyFont="1" applyBorder="1" applyAlignment="1">
      <alignment vertical="center"/>
    </xf>
    <xf numFmtId="183" fontId="80" fillId="0" borderId="25" xfId="0" applyNumberFormat="1" applyFont="1" applyBorder="1" applyAlignment="1">
      <alignment/>
    </xf>
    <xf numFmtId="183" fontId="80" fillId="0" borderId="25" xfId="0" applyNumberFormat="1" applyFont="1" applyBorder="1" applyAlignment="1">
      <alignment vertical="center"/>
    </xf>
    <xf numFmtId="0" fontId="101" fillId="33" borderId="0" xfId="36" applyFont="1" applyFill="1" applyAlignment="1" applyProtection="1">
      <alignment horizontal="center" vertical="center"/>
      <protection/>
    </xf>
    <xf numFmtId="183" fontId="91" fillId="0" borderId="20" xfId="0" applyNumberFormat="1" applyFont="1" applyBorder="1" applyAlignment="1">
      <alignment/>
    </xf>
    <xf numFmtId="183" fontId="6" fillId="0" borderId="20" xfId="0" applyNumberFormat="1" applyFont="1" applyBorder="1" applyAlignment="1">
      <alignment vertical="center"/>
    </xf>
    <xf numFmtId="183" fontId="79" fillId="0" borderId="0" xfId="0" applyNumberFormat="1" applyFont="1" applyBorder="1" applyAlignment="1">
      <alignment/>
    </xf>
    <xf numFmtId="183" fontId="79" fillId="0" borderId="0" xfId="0" applyNumberFormat="1" applyFont="1" applyBorder="1" applyAlignment="1">
      <alignment vertical="center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vertical="center"/>
      <protection locked="0"/>
    </xf>
    <xf numFmtId="183" fontId="4" fillId="0" borderId="33" xfId="0" applyNumberFormat="1" applyFont="1" applyBorder="1" applyAlignment="1" applyProtection="1">
      <alignment vertical="center"/>
      <protection locked="0"/>
    </xf>
    <xf numFmtId="0" fontId="98" fillId="0" borderId="33" xfId="0" applyFont="1" applyBorder="1" applyAlignment="1" applyProtection="1">
      <alignment horizontal="left" vertical="center" wrapText="1"/>
      <protection locked="0"/>
    </xf>
    <xf numFmtId="0" fontId="98" fillId="0" borderId="33" xfId="0" applyFont="1" applyBorder="1" applyAlignment="1" applyProtection="1">
      <alignment vertical="center"/>
      <protection locked="0"/>
    </xf>
    <xf numFmtId="183" fontId="98" fillId="0" borderId="33" xfId="0" applyNumberFormat="1" applyFont="1" applyBorder="1" applyAlignment="1" applyProtection="1">
      <alignment vertical="center"/>
      <protection locked="0"/>
    </xf>
    <xf numFmtId="181" fontId="5" fillId="0" borderId="0" xfId="0" applyNumberFormat="1" applyFont="1" applyBorder="1" applyAlignment="1">
      <alignment horizontal="left" vertical="center"/>
    </xf>
    <xf numFmtId="0" fontId="5" fillId="35" borderId="31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104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4" fontId="96" fillId="0" borderId="0" xfId="0" applyNumberFormat="1" applyFont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87" fillId="0" borderId="0" xfId="0" applyFont="1" applyBorder="1" applyAlignment="1">
      <alignment horizontal="left" vertical="center" wrapText="1"/>
    </xf>
    <xf numFmtId="4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4" fontId="78" fillId="0" borderId="0" xfId="0" applyNumberFormat="1" applyFont="1" applyBorder="1" applyAlignment="1">
      <alignment vertical="center"/>
    </xf>
    <xf numFmtId="4" fontId="6" fillId="35" borderId="18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vertical="center"/>
    </xf>
    <xf numFmtId="0" fontId="82" fillId="0" borderId="20" xfId="0" applyFont="1" applyBorder="1" applyAlignment="1">
      <alignment horizontal="left" vertical="center" wrapText="1"/>
    </xf>
    <xf numFmtId="0" fontId="82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vertical="center"/>
    </xf>
    <xf numFmtId="0" fontId="83" fillId="0" borderId="2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7E743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56892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AE15F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CENKROSplusData\System\Temp\rad7E74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CENKROSplusData\System\Temp\rad5689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CENKROSplusData\System\Temp\radAE15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5"/>
  <sheetViews>
    <sheetView showGridLines="0" tabSelected="1" zoomScalePageLayoutView="0" workbookViewId="0" topLeftCell="A1">
      <pane ySplit="1" topLeftCell="A66" activePane="bottomLeft" state="frozen"/>
      <selection pane="topLeft" activeCell="A1" sqref="A1"/>
      <selection pane="bottomLeft" activeCell="C2" sqref="C2:AP2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185" t="s">
        <v>0</v>
      </c>
      <c r="B1" s="186"/>
      <c r="C1" s="186"/>
      <c r="D1" s="187" t="s">
        <v>1</v>
      </c>
      <c r="E1" s="186"/>
      <c r="F1" s="186"/>
      <c r="G1" s="186"/>
      <c r="H1" s="186"/>
      <c r="I1" s="186"/>
      <c r="J1" s="186"/>
      <c r="K1" s="188" t="s">
        <v>316</v>
      </c>
      <c r="L1" s="188"/>
      <c r="M1" s="188"/>
      <c r="N1" s="188"/>
      <c r="O1" s="188"/>
      <c r="P1" s="188"/>
      <c r="Q1" s="188"/>
      <c r="R1" s="188"/>
      <c r="S1" s="188"/>
      <c r="T1" s="186"/>
      <c r="U1" s="186"/>
      <c r="V1" s="186"/>
      <c r="W1" s="188" t="s">
        <v>317</v>
      </c>
      <c r="X1" s="188"/>
      <c r="Y1" s="188"/>
      <c r="Z1" s="188"/>
      <c r="AA1" s="188"/>
      <c r="AB1" s="188"/>
      <c r="AC1" s="188"/>
      <c r="AD1" s="188"/>
      <c r="AE1" s="188"/>
      <c r="AF1" s="188"/>
      <c r="AG1" s="186"/>
      <c r="AH1" s="186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</row>
    <row r="2" spans="3:72" ht="36.75" customHeight="1">
      <c r="C2" s="201" t="s">
        <v>5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R2" s="193" t="s">
        <v>6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7" t="s">
        <v>7</v>
      </c>
      <c r="BT2" s="17" t="s">
        <v>8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8</v>
      </c>
    </row>
    <row r="4" spans="2:71" ht="36.75" customHeight="1">
      <c r="B4" s="21"/>
      <c r="C4" s="220" t="s">
        <v>9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23"/>
      <c r="AS4" s="24" t="s">
        <v>10</v>
      </c>
      <c r="BS4" s="17" t="s">
        <v>7</v>
      </c>
    </row>
    <row r="5" spans="2:71" ht="14.25" customHeight="1">
      <c r="B5" s="21"/>
      <c r="C5" s="22"/>
      <c r="D5" s="25" t="s">
        <v>11</v>
      </c>
      <c r="E5" s="22"/>
      <c r="F5" s="22"/>
      <c r="G5" s="22"/>
      <c r="H5" s="22"/>
      <c r="I5" s="22"/>
      <c r="J5" s="22"/>
      <c r="K5" s="226" t="s">
        <v>12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22"/>
      <c r="AQ5" s="23"/>
      <c r="BS5" s="17" t="s">
        <v>7</v>
      </c>
    </row>
    <row r="6" spans="2:71" ht="36.75" customHeight="1">
      <c r="B6" s="21"/>
      <c r="C6" s="22"/>
      <c r="D6" s="27" t="s">
        <v>13</v>
      </c>
      <c r="E6" s="22"/>
      <c r="F6" s="22"/>
      <c r="G6" s="22"/>
      <c r="H6" s="22"/>
      <c r="I6" s="22"/>
      <c r="J6" s="22"/>
      <c r="K6" s="227" t="s">
        <v>14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22"/>
      <c r="AQ6" s="23"/>
      <c r="BS6" s="17" t="s">
        <v>7</v>
      </c>
    </row>
    <row r="7" spans="2:71" ht="14.25" customHeight="1">
      <c r="B7" s="21"/>
      <c r="C7" s="22"/>
      <c r="D7" s="28" t="s">
        <v>15</v>
      </c>
      <c r="E7" s="22"/>
      <c r="F7" s="22"/>
      <c r="G7" s="22"/>
      <c r="H7" s="22"/>
      <c r="I7" s="22"/>
      <c r="J7" s="22"/>
      <c r="K7" s="26" t="s">
        <v>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8" t="s">
        <v>16</v>
      </c>
      <c r="AL7" s="22"/>
      <c r="AM7" s="22"/>
      <c r="AN7" s="26" t="s">
        <v>3</v>
      </c>
      <c r="AO7" s="22"/>
      <c r="AP7" s="22"/>
      <c r="AQ7" s="23"/>
      <c r="BS7" s="17" t="s">
        <v>7</v>
      </c>
    </row>
    <row r="8" spans="2:71" ht="14.25" customHeight="1">
      <c r="B8" s="21"/>
      <c r="C8" s="22"/>
      <c r="D8" s="28" t="s">
        <v>17</v>
      </c>
      <c r="E8" s="22"/>
      <c r="F8" s="22"/>
      <c r="G8" s="22"/>
      <c r="H8" s="22"/>
      <c r="I8" s="22"/>
      <c r="J8" s="22"/>
      <c r="K8" s="26" t="s">
        <v>18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8" t="s">
        <v>19</v>
      </c>
      <c r="AL8" s="22"/>
      <c r="AM8" s="22"/>
      <c r="AN8" s="26" t="s">
        <v>20</v>
      </c>
      <c r="AO8" s="22"/>
      <c r="AP8" s="22"/>
      <c r="AQ8" s="23"/>
      <c r="BS8" s="17" t="s">
        <v>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BS9" s="17" t="s">
        <v>7</v>
      </c>
    </row>
    <row r="10" spans="2:71" ht="14.25" customHeight="1">
      <c r="B10" s="21"/>
      <c r="C10" s="22"/>
      <c r="D10" s="28" t="s">
        <v>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8" t="s">
        <v>22</v>
      </c>
      <c r="AL10" s="22"/>
      <c r="AM10" s="22"/>
      <c r="AN10" s="26" t="s">
        <v>3</v>
      </c>
      <c r="AO10" s="22"/>
      <c r="AP10" s="22"/>
      <c r="AQ10" s="23"/>
      <c r="BS10" s="17" t="s">
        <v>7</v>
      </c>
    </row>
    <row r="11" spans="2:71" ht="18" customHeight="1">
      <c r="B11" s="21"/>
      <c r="C11" s="22"/>
      <c r="D11" s="22"/>
      <c r="E11" s="26" t="s">
        <v>23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8" t="s">
        <v>24</v>
      </c>
      <c r="AL11" s="22"/>
      <c r="AM11" s="22"/>
      <c r="AN11" s="26" t="s">
        <v>3</v>
      </c>
      <c r="AO11" s="22"/>
      <c r="AP11" s="22"/>
      <c r="AQ11" s="23"/>
      <c r="BS11" s="17" t="s">
        <v>7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BS12" s="17" t="s">
        <v>7</v>
      </c>
    </row>
    <row r="13" spans="2:71" ht="14.25" customHeight="1">
      <c r="B13" s="21"/>
      <c r="C13" s="22"/>
      <c r="D13" s="28" t="s">
        <v>25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8" t="s">
        <v>22</v>
      </c>
      <c r="AL13" s="22"/>
      <c r="AM13" s="22"/>
      <c r="AN13" s="26" t="s">
        <v>3</v>
      </c>
      <c r="AO13" s="22"/>
      <c r="AP13" s="22"/>
      <c r="AQ13" s="23"/>
      <c r="BS13" s="17" t="s">
        <v>7</v>
      </c>
    </row>
    <row r="14" spans="2:71" ht="12.75">
      <c r="B14" s="21"/>
      <c r="C14" s="22"/>
      <c r="D14" s="22"/>
      <c r="E14" s="26" t="s">
        <v>23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8" t="s">
        <v>24</v>
      </c>
      <c r="AL14" s="22"/>
      <c r="AM14" s="22"/>
      <c r="AN14" s="26" t="s">
        <v>3</v>
      </c>
      <c r="AO14" s="22"/>
      <c r="AP14" s="22"/>
      <c r="AQ14" s="23"/>
      <c r="BS14" s="17" t="s">
        <v>7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3"/>
      <c r="BS15" s="17" t="s">
        <v>4</v>
      </c>
    </row>
    <row r="16" spans="2:71" ht="14.25" customHeight="1">
      <c r="B16" s="21"/>
      <c r="C16" s="22"/>
      <c r="D16" s="28" t="s">
        <v>26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8" t="s">
        <v>22</v>
      </c>
      <c r="AL16" s="22"/>
      <c r="AM16" s="22"/>
      <c r="AN16" s="26" t="s">
        <v>3</v>
      </c>
      <c r="AO16" s="22"/>
      <c r="AP16" s="22"/>
      <c r="AQ16" s="23"/>
      <c r="BS16" s="17" t="s">
        <v>4</v>
      </c>
    </row>
    <row r="17" spans="2:71" ht="18" customHeight="1">
      <c r="B17" s="21"/>
      <c r="C17" s="22"/>
      <c r="D17" s="22"/>
      <c r="E17" s="26" t="s">
        <v>27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8" t="s">
        <v>24</v>
      </c>
      <c r="AL17" s="22"/>
      <c r="AM17" s="22"/>
      <c r="AN17" s="26" t="s">
        <v>3</v>
      </c>
      <c r="AO17" s="22"/>
      <c r="AP17" s="22"/>
      <c r="AQ17" s="23"/>
      <c r="BS17" s="17" t="s">
        <v>28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3"/>
      <c r="BS18" s="17" t="s">
        <v>29</v>
      </c>
    </row>
    <row r="19" spans="2:71" ht="14.25" customHeight="1">
      <c r="B19" s="21"/>
      <c r="C19" s="22"/>
      <c r="D19" s="28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8" t="s">
        <v>22</v>
      </c>
      <c r="AL19" s="22"/>
      <c r="AM19" s="22"/>
      <c r="AN19" s="26" t="s">
        <v>3</v>
      </c>
      <c r="AO19" s="22"/>
      <c r="AP19" s="22"/>
      <c r="AQ19" s="23"/>
      <c r="BS19" s="17" t="s">
        <v>29</v>
      </c>
    </row>
    <row r="20" spans="2:43" ht="18" customHeight="1">
      <c r="B20" s="21"/>
      <c r="C20" s="22"/>
      <c r="D20" s="22"/>
      <c r="E20" s="26" t="s">
        <v>23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8" t="s">
        <v>24</v>
      </c>
      <c r="AL20" s="22"/>
      <c r="AM20" s="22"/>
      <c r="AN20" s="26" t="s">
        <v>3</v>
      </c>
      <c r="AO20" s="22"/>
      <c r="AP20" s="22"/>
      <c r="AQ20" s="23"/>
    </row>
    <row r="21" spans="2:43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3"/>
    </row>
    <row r="22" spans="2:43" ht="12.75">
      <c r="B22" s="21"/>
      <c r="C22" s="22"/>
      <c r="D22" s="28" t="s">
        <v>31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3"/>
    </row>
    <row r="23" spans="2:43" ht="134.25" customHeight="1">
      <c r="B23" s="21"/>
      <c r="C23" s="22"/>
      <c r="D23" s="22"/>
      <c r="E23" s="228" t="s">
        <v>32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22"/>
      <c r="AP23" s="22"/>
      <c r="AQ23" s="23"/>
    </row>
    <row r="24" spans="2:43" ht="6.7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3"/>
    </row>
    <row r="25" spans="2:43" ht="6.75" customHeight="1">
      <c r="B25" s="21"/>
      <c r="C25" s="2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2"/>
      <c r="AQ25" s="23"/>
    </row>
    <row r="26" spans="2:43" ht="14.25" customHeight="1">
      <c r="B26" s="21"/>
      <c r="C26" s="22"/>
      <c r="D26" s="30" t="s">
        <v>33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97">
        <f>ROUND(AG87,2)</f>
        <v>0</v>
      </c>
      <c r="AL26" s="198"/>
      <c r="AM26" s="198"/>
      <c r="AN26" s="198"/>
      <c r="AO26" s="198"/>
      <c r="AP26" s="22"/>
      <c r="AQ26" s="23"/>
    </row>
    <row r="27" spans="2:43" ht="14.25" customHeight="1">
      <c r="B27" s="21"/>
      <c r="C27" s="22"/>
      <c r="D27" s="30" t="s">
        <v>34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197">
        <f>ROUND(AG92,2)</f>
        <v>0</v>
      </c>
      <c r="AL27" s="198"/>
      <c r="AM27" s="198"/>
      <c r="AN27" s="198"/>
      <c r="AO27" s="198"/>
      <c r="AP27" s="22"/>
      <c r="AQ27" s="23"/>
    </row>
    <row r="28" spans="2:43" s="1" customFormat="1" ht="6.7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5" customHeight="1">
      <c r="B29" s="31"/>
      <c r="C29" s="32"/>
      <c r="D29" s="34" t="s">
        <v>35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99">
        <f>ROUND(AK26+AK27,2)</f>
        <v>0</v>
      </c>
      <c r="AL29" s="200"/>
      <c r="AM29" s="200"/>
      <c r="AN29" s="200"/>
      <c r="AO29" s="200"/>
      <c r="AP29" s="32"/>
      <c r="AQ29" s="33"/>
    </row>
    <row r="30" spans="2:43" s="1" customFormat="1" ht="6.7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25" customHeight="1">
      <c r="B31" s="36"/>
      <c r="C31" s="37"/>
      <c r="D31" s="38" t="s">
        <v>36</v>
      </c>
      <c r="E31" s="37"/>
      <c r="F31" s="38" t="s">
        <v>37</v>
      </c>
      <c r="G31" s="37"/>
      <c r="H31" s="37"/>
      <c r="I31" s="37"/>
      <c r="J31" s="37"/>
      <c r="K31" s="37"/>
      <c r="L31" s="223">
        <v>0.2</v>
      </c>
      <c r="M31" s="224"/>
      <c r="N31" s="224"/>
      <c r="O31" s="224"/>
      <c r="P31" s="37"/>
      <c r="Q31" s="37"/>
      <c r="R31" s="37"/>
      <c r="S31" s="37"/>
      <c r="T31" s="40" t="s">
        <v>38</v>
      </c>
      <c r="U31" s="37"/>
      <c r="V31" s="37"/>
      <c r="W31" s="225">
        <f>ROUND(AZ87+SUM(CD93:CD93),2)</f>
        <v>0</v>
      </c>
      <c r="X31" s="224"/>
      <c r="Y31" s="224"/>
      <c r="Z31" s="224"/>
      <c r="AA31" s="224"/>
      <c r="AB31" s="224"/>
      <c r="AC31" s="224"/>
      <c r="AD31" s="224"/>
      <c r="AE31" s="224"/>
      <c r="AF31" s="37"/>
      <c r="AG31" s="37"/>
      <c r="AH31" s="37"/>
      <c r="AI31" s="37"/>
      <c r="AJ31" s="37"/>
      <c r="AK31" s="225">
        <f>ROUND(AV87+SUM(BY93:BY93),2)</f>
        <v>0</v>
      </c>
      <c r="AL31" s="224"/>
      <c r="AM31" s="224"/>
      <c r="AN31" s="224"/>
      <c r="AO31" s="224"/>
      <c r="AP31" s="37"/>
      <c r="AQ31" s="41"/>
    </row>
    <row r="32" spans="2:43" s="2" customFormat="1" ht="14.25" customHeight="1">
      <c r="B32" s="36"/>
      <c r="C32" s="37"/>
      <c r="D32" s="37"/>
      <c r="E32" s="37"/>
      <c r="F32" s="38" t="s">
        <v>39</v>
      </c>
      <c r="G32" s="37"/>
      <c r="H32" s="37"/>
      <c r="I32" s="37"/>
      <c r="J32" s="37"/>
      <c r="K32" s="37"/>
      <c r="L32" s="223">
        <v>0.2</v>
      </c>
      <c r="M32" s="224"/>
      <c r="N32" s="224"/>
      <c r="O32" s="224"/>
      <c r="P32" s="37"/>
      <c r="Q32" s="37"/>
      <c r="R32" s="37"/>
      <c r="S32" s="37"/>
      <c r="T32" s="40" t="s">
        <v>38</v>
      </c>
      <c r="U32" s="37"/>
      <c r="V32" s="37"/>
      <c r="W32" s="225">
        <f>ROUND(BA87+SUM(CE93:CE93),2)</f>
        <v>0</v>
      </c>
      <c r="X32" s="224"/>
      <c r="Y32" s="224"/>
      <c r="Z32" s="224"/>
      <c r="AA32" s="224"/>
      <c r="AB32" s="224"/>
      <c r="AC32" s="224"/>
      <c r="AD32" s="224"/>
      <c r="AE32" s="224"/>
      <c r="AF32" s="37"/>
      <c r="AG32" s="37"/>
      <c r="AH32" s="37"/>
      <c r="AI32" s="37"/>
      <c r="AJ32" s="37"/>
      <c r="AK32" s="225">
        <f>ROUND(AW87+SUM(BZ93:BZ93),2)</f>
        <v>0</v>
      </c>
      <c r="AL32" s="224"/>
      <c r="AM32" s="224"/>
      <c r="AN32" s="224"/>
      <c r="AO32" s="224"/>
      <c r="AP32" s="37"/>
      <c r="AQ32" s="41"/>
    </row>
    <row r="33" spans="2:43" s="2" customFormat="1" ht="14.25" customHeight="1" hidden="1">
      <c r="B33" s="36"/>
      <c r="C33" s="37"/>
      <c r="D33" s="37"/>
      <c r="E33" s="37"/>
      <c r="F33" s="38" t="s">
        <v>40</v>
      </c>
      <c r="G33" s="37"/>
      <c r="H33" s="37"/>
      <c r="I33" s="37"/>
      <c r="J33" s="37"/>
      <c r="K33" s="37"/>
      <c r="L33" s="223">
        <v>0.2</v>
      </c>
      <c r="M33" s="224"/>
      <c r="N33" s="224"/>
      <c r="O33" s="224"/>
      <c r="P33" s="37"/>
      <c r="Q33" s="37"/>
      <c r="R33" s="37"/>
      <c r="S33" s="37"/>
      <c r="T33" s="40" t="s">
        <v>38</v>
      </c>
      <c r="U33" s="37"/>
      <c r="V33" s="37"/>
      <c r="W33" s="225">
        <f>ROUND(BB87+SUM(CF93:CF93),2)</f>
        <v>0</v>
      </c>
      <c r="X33" s="224"/>
      <c r="Y33" s="224"/>
      <c r="Z33" s="224"/>
      <c r="AA33" s="224"/>
      <c r="AB33" s="224"/>
      <c r="AC33" s="224"/>
      <c r="AD33" s="224"/>
      <c r="AE33" s="224"/>
      <c r="AF33" s="37"/>
      <c r="AG33" s="37"/>
      <c r="AH33" s="37"/>
      <c r="AI33" s="37"/>
      <c r="AJ33" s="37"/>
      <c r="AK33" s="225">
        <v>0</v>
      </c>
      <c r="AL33" s="224"/>
      <c r="AM33" s="224"/>
      <c r="AN33" s="224"/>
      <c r="AO33" s="224"/>
      <c r="AP33" s="37"/>
      <c r="AQ33" s="41"/>
    </row>
    <row r="34" spans="2:43" s="2" customFormat="1" ht="14.25" customHeight="1" hidden="1">
      <c r="B34" s="36"/>
      <c r="C34" s="37"/>
      <c r="D34" s="37"/>
      <c r="E34" s="37"/>
      <c r="F34" s="38" t="s">
        <v>41</v>
      </c>
      <c r="G34" s="37"/>
      <c r="H34" s="37"/>
      <c r="I34" s="37"/>
      <c r="J34" s="37"/>
      <c r="K34" s="37"/>
      <c r="L34" s="223">
        <v>0.2</v>
      </c>
      <c r="M34" s="224"/>
      <c r="N34" s="224"/>
      <c r="O34" s="224"/>
      <c r="P34" s="37"/>
      <c r="Q34" s="37"/>
      <c r="R34" s="37"/>
      <c r="S34" s="37"/>
      <c r="T34" s="40" t="s">
        <v>38</v>
      </c>
      <c r="U34" s="37"/>
      <c r="V34" s="37"/>
      <c r="W34" s="225">
        <f>ROUND(BC87+SUM(CG93:CG93),2)</f>
        <v>0</v>
      </c>
      <c r="X34" s="224"/>
      <c r="Y34" s="224"/>
      <c r="Z34" s="224"/>
      <c r="AA34" s="224"/>
      <c r="AB34" s="224"/>
      <c r="AC34" s="224"/>
      <c r="AD34" s="224"/>
      <c r="AE34" s="224"/>
      <c r="AF34" s="37"/>
      <c r="AG34" s="37"/>
      <c r="AH34" s="37"/>
      <c r="AI34" s="37"/>
      <c r="AJ34" s="37"/>
      <c r="AK34" s="225">
        <v>0</v>
      </c>
      <c r="AL34" s="224"/>
      <c r="AM34" s="224"/>
      <c r="AN34" s="224"/>
      <c r="AO34" s="224"/>
      <c r="AP34" s="37"/>
      <c r="AQ34" s="41"/>
    </row>
    <row r="35" spans="2:43" s="2" customFormat="1" ht="14.25" customHeight="1" hidden="1">
      <c r="B35" s="36"/>
      <c r="C35" s="37"/>
      <c r="D35" s="37"/>
      <c r="E35" s="37"/>
      <c r="F35" s="38" t="s">
        <v>42</v>
      </c>
      <c r="G35" s="37"/>
      <c r="H35" s="37"/>
      <c r="I35" s="37"/>
      <c r="J35" s="37"/>
      <c r="K35" s="37"/>
      <c r="L35" s="223">
        <v>0</v>
      </c>
      <c r="M35" s="224"/>
      <c r="N35" s="224"/>
      <c r="O35" s="224"/>
      <c r="P35" s="37"/>
      <c r="Q35" s="37"/>
      <c r="R35" s="37"/>
      <c r="S35" s="37"/>
      <c r="T35" s="40" t="s">
        <v>38</v>
      </c>
      <c r="U35" s="37"/>
      <c r="V35" s="37"/>
      <c r="W35" s="225">
        <f>ROUND(BD87+SUM(CH93:CH93),2)</f>
        <v>0</v>
      </c>
      <c r="X35" s="224"/>
      <c r="Y35" s="224"/>
      <c r="Z35" s="224"/>
      <c r="AA35" s="224"/>
      <c r="AB35" s="224"/>
      <c r="AC35" s="224"/>
      <c r="AD35" s="224"/>
      <c r="AE35" s="224"/>
      <c r="AF35" s="37"/>
      <c r="AG35" s="37"/>
      <c r="AH35" s="37"/>
      <c r="AI35" s="37"/>
      <c r="AJ35" s="37"/>
      <c r="AK35" s="225">
        <v>0</v>
      </c>
      <c r="AL35" s="224"/>
      <c r="AM35" s="224"/>
      <c r="AN35" s="224"/>
      <c r="AO35" s="224"/>
      <c r="AP35" s="37"/>
      <c r="AQ35" s="41"/>
    </row>
    <row r="36" spans="2:43" s="1" customFormat="1" ht="6.7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5" customHeight="1">
      <c r="B37" s="31"/>
      <c r="C37" s="42"/>
      <c r="D37" s="43" t="s">
        <v>43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44</v>
      </c>
      <c r="U37" s="44"/>
      <c r="V37" s="44"/>
      <c r="W37" s="44"/>
      <c r="X37" s="216" t="s">
        <v>45</v>
      </c>
      <c r="Y37" s="217"/>
      <c r="Z37" s="217"/>
      <c r="AA37" s="217"/>
      <c r="AB37" s="217"/>
      <c r="AC37" s="44"/>
      <c r="AD37" s="44"/>
      <c r="AE37" s="44"/>
      <c r="AF37" s="44"/>
      <c r="AG37" s="44"/>
      <c r="AH37" s="44"/>
      <c r="AI37" s="44"/>
      <c r="AJ37" s="44"/>
      <c r="AK37" s="218">
        <f>SUM(AK29:AK35)</f>
        <v>0</v>
      </c>
      <c r="AL37" s="217"/>
      <c r="AM37" s="217"/>
      <c r="AN37" s="217"/>
      <c r="AO37" s="219"/>
      <c r="AP37" s="42"/>
      <c r="AQ37" s="33"/>
    </row>
    <row r="38" spans="2:43" s="1" customFormat="1" ht="14.2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2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3"/>
    </row>
    <row r="40" spans="2:43" ht="12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3"/>
    </row>
    <row r="41" spans="2:43" ht="12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3"/>
    </row>
    <row r="42" spans="2:43" ht="12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3"/>
    </row>
    <row r="43" spans="2:43" ht="12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3"/>
    </row>
    <row r="44" spans="2:43" ht="12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3"/>
    </row>
    <row r="45" spans="2:43" ht="12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3"/>
    </row>
    <row r="46" spans="2:43" ht="12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3"/>
    </row>
    <row r="47" spans="2:43" ht="12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3"/>
    </row>
    <row r="48" spans="2:43" ht="12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</row>
    <row r="49" spans="2:43" s="1" customFormat="1" ht="14.25">
      <c r="B49" s="31"/>
      <c r="C49" s="32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47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2">
      <c r="B50" s="21"/>
      <c r="C50" s="22"/>
      <c r="D50" s="49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50"/>
      <c r="AA50" s="22"/>
      <c r="AB50" s="22"/>
      <c r="AC50" s="49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50"/>
      <c r="AP50" s="22"/>
      <c r="AQ50" s="23"/>
    </row>
    <row r="51" spans="2:43" ht="12">
      <c r="B51" s="21"/>
      <c r="C51" s="22"/>
      <c r="D51" s="49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50"/>
      <c r="AA51" s="22"/>
      <c r="AB51" s="22"/>
      <c r="AC51" s="49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50"/>
      <c r="AP51" s="22"/>
      <c r="AQ51" s="23"/>
    </row>
    <row r="52" spans="2:43" ht="12">
      <c r="B52" s="21"/>
      <c r="C52" s="22"/>
      <c r="D52" s="49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50"/>
      <c r="AA52" s="22"/>
      <c r="AB52" s="22"/>
      <c r="AC52" s="49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50"/>
      <c r="AP52" s="22"/>
      <c r="AQ52" s="23"/>
    </row>
    <row r="53" spans="2:43" ht="12">
      <c r="B53" s="21"/>
      <c r="C53" s="22"/>
      <c r="D53" s="49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50"/>
      <c r="AA53" s="22"/>
      <c r="AB53" s="22"/>
      <c r="AC53" s="49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50"/>
      <c r="AP53" s="22"/>
      <c r="AQ53" s="23"/>
    </row>
    <row r="54" spans="2:43" ht="12">
      <c r="B54" s="21"/>
      <c r="C54" s="22"/>
      <c r="D54" s="49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50"/>
      <c r="AA54" s="22"/>
      <c r="AB54" s="22"/>
      <c r="AC54" s="49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50"/>
      <c r="AP54" s="22"/>
      <c r="AQ54" s="23"/>
    </row>
    <row r="55" spans="2:43" ht="12">
      <c r="B55" s="21"/>
      <c r="C55" s="22"/>
      <c r="D55" s="49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50"/>
      <c r="AA55" s="22"/>
      <c r="AB55" s="22"/>
      <c r="AC55" s="49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50"/>
      <c r="AP55" s="22"/>
      <c r="AQ55" s="23"/>
    </row>
    <row r="56" spans="2:43" ht="12">
      <c r="B56" s="21"/>
      <c r="C56" s="22"/>
      <c r="D56" s="49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50"/>
      <c r="AA56" s="22"/>
      <c r="AB56" s="22"/>
      <c r="AC56" s="49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50"/>
      <c r="AP56" s="22"/>
      <c r="AQ56" s="23"/>
    </row>
    <row r="57" spans="2:43" ht="12">
      <c r="B57" s="21"/>
      <c r="C57" s="22"/>
      <c r="D57" s="49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50"/>
      <c r="AA57" s="22"/>
      <c r="AB57" s="22"/>
      <c r="AC57" s="49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50"/>
      <c r="AP57" s="22"/>
      <c r="AQ57" s="23"/>
    </row>
    <row r="58" spans="2:43" s="1" customFormat="1" ht="14.25">
      <c r="B58" s="31"/>
      <c r="C58" s="32"/>
      <c r="D58" s="51" t="s">
        <v>48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49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48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49</v>
      </c>
      <c r="AN58" s="52"/>
      <c r="AO58" s="54"/>
      <c r="AP58" s="32"/>
      <c r="AQ58" s="33"/>
    </row>
    <row r="59" spans="2:43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3"/>
    </row>
    <row r="60" spans="2:43" s="1" customFormat="1" ht="14.25">
      <c r="B60" s="31"/>
      <c r="C60" s="32"/>
      <c r="D60" s="46" t="s">
        <v>50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51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2">
      <c r="B61" s="21"/>
      <c r="C61" s="22"/>
      <c r="D61" s="49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50"/>
      <c r="AA61" s="22"/>
      <c r="AB61" s="22"/>
      <c r="AC61" s="49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50"/>
      <c r="AP61" s="22"/>
      <c r="AQ61" s="23"/>
    </row>
    <row r="62" spans="2:43" ht="12">
      <c r="B62" s="21"/>
      <c r="C62" s="22"/>
      <c r="D62" s="49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50"/>
      <c r="AA62" s="22"/>
      <c r="AB62" s="22"/>
      <c r="AC62" s="49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50"/>
      <c r="AP62" s="22"/>
      <c r="AQ62" s="23"/>
    </row>
    <row r="63" spans="2:43" ht="12">
      <c r="B63" s="21"/>
      <c r="C63" s="22"/>
      <c r="D63" s="49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50"/>
      <c r="AA63" s="22"/>
      <c r="AB63" s="22"/>
      <c r="AC63" s="49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50"/>
      <c r="AP63" s="22"/>
      <c r="AQ63" s="23"/>
    </row>
    <row r="64" spans="2:43" ht="12">
      <c r="B64" s="21"/>
      <c r="C64" s="22"/>
      <c r="D64" s="49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50"/>
      <c r="AA64" s="22"/>
      <c r="AB64" s="22"/>
      <c r="AC64" s="49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50"/>
      <c r="AP64" s="22"/>
      <c r="AQ64" s="23"/>
    </row>
    <row r="65" spans="2:43" ht="12">
      <c r="B65" s="21"/>
      <c r="C65" s="22"/>
      <c r="D65" s="49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50"/>
      <c r="AA65" s="22"/>
      <c r="AB65" s="22"/>
      <c r="AC65" s="49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50"/>
      <c r="AP65" s="22"/>
      <c r="AQ65" s="23"/>
    </row>
    <row r="66" spans="2:43" ht="12">
      <c r="B66" s="21"/>
      <c r="C66" s="22"/>
      <c r="D66" s="49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50"/>
      <c r="AA66" s="22"/>
      <c r="AB66" s="22"/>
      <c r="AC66" s="49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50"/>
      <c r="AP66" s="22"/>
      <c r="AQ66" s="23"/>
    </row>
    <row r="67" spans="2:43" ht="12">
      <c r="B67" s="21"/>
      <c r="C67" s="22"/>
      <c r="D67" s="49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50"/>
      <c r="AA67" s="22"/>
      <c r="AB67" s="22"/>
      <c r="AC67" s="49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50"/>
      <c r="AP67" s="22"/>
      <c r="AQ67" s="23"/>
    </row>
    <row r="68" spans="2:43" ht="12">
      <c r="B68" s="21"/>
      <c r="C68" s="22"/>
      <c r="D68" s="49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50"/>
      <c r="AA68" s="22"/>
      <c r="AB68" s="22"/>
      <c r="AC68" s="49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50"/>
      <c r="AP68" s="22"/>
      <c r="AQ68" s="23"/>
    </row>
    <row r="69" spans="2:43" s="1" customFormat="1" ht="14.25">
      <c r="B69" s="31"/>
      <c r="C69" s="32"/>
      <c r="D69" s="51" t="s">
        <v>48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49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48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49</v>
      </c>
      <c r="AN69" s="52"/>
      <c r="AO69" s="54"/>
      <c r="AP69" s="32"/>
      <c r="AQ69" s="33"/>
    </row>
    <row r="70" spans="2:43" s="1" customFormat="1" ht="6.7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7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75" customHeight="1">
      <c r="B76" s="31"/>
      <c r="C76" s="220" t="s">
        <v>52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33"/>
    </row>
    <row r="77" spans="2:43" s="3" customFormat="1" ht="14.25" customHeight="1">
      <c r="B77" s="61"/>
      <c r="C77" s="28" t="s">
        <v>11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02b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75" customHeight="1">
      <c r="B78" s="64"/>
      <c r="C78" s="65" t="s">
        <v>13</v>
      </c>
      <c r="D78" s="66"/>
      <c r="E78" s="66"/>
      <c r="F78" s="66"/>
      <c r="G78" s="66"/>
      <c r="H78" s="66"/>
      <c r="I78" s="66"/>
      <c r="J78" s="66"/>
      <c r="K78" s="66"/>
      <c r="L78" s="221" t="str">
        <f>K6</f>
        <v>Prestavba 2. a 3. nadzemného podlažia domu služieb na 10 mestských nájomných bytov</v>
      </c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66"/>
      <c r="AQ78" s="67"/>
    </row>
    <row r="79" spans="2:43" s="1" customFormat="1" ht="6.7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2.75">
      <c r="B80" s="31"/>
      <c r="C80" s="28" t="s">
        <v>17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Dom služieb Dudince, 962 71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19</v>
      </c>
      <c r="AJ80" s="32"/>
      <c r="AK80" s="32"/>
      <c r="AL80" s="32"/>
      <c r="AM80" s="69" t="str">
        <f>IF(AN8="","",AN8)</f>
        <v>25.1.2016</v>
      </c>
      <c r="AN80" s="32"/>
      <c r="AO80" s="32"/>
      <c r="AP80" s="32"/>
      <c r="AQ80" s="33"/>
    </row>
    <row r="81" spans="2:43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2.75">
      <c r="B82" s="31"/>
      <c r="C82" s="28" t="s">
        <v>21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26</v>
      </c>
      <c r="AJ82" s="32"/>
      <c r="AK82" s="32"/>
      <c r="AL82" s="32"/>
      <c r="AM82" s="211" t="str">
        <f>IF(E17="","",E17)</f>
        <v>atelier yesss s.r.o. </v>
      </c>
      <c r="AN82" s="191"/>
      <c r="AO82" s="191"/>
      <c r="AP82" s="191"/>
      <c r="AQ82" s="33"/>
      <c r="AS82" s="208" t="s">
        <v>53</v>
      </c>
      <c r="AT82" s="209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2.75">
      <c r="B83" s="31"/>
      <c r="C83" s="28" t="s">
        <v>25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30</v>
      </c>
      <c r="AJ83" s="32"/>
      <c r="AK83" s="32"/>
      <c r="AL83" s="32"/>
      <c r="AM83" s="211" t="str">
        <f>IF(E20="","",E20)</f>
        <v> </v>
      </c>
      <c r="AN83" s="191"/>
      <c r="AO83" s="191"/>
      <c r="AP83" s="191"/>
      <c r="AQ83" s="33"/>
      <c r="AS83" s="210"/>
      <c r="AT83" s="191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10"/>
      <c r="AT84" s="191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212" t="s">
        <v>54</v>
      </c>
      <c r="D85" s="213"/>
      <c r="E85" s="213"/>
      <c r="F85" s="213"/>
      <c r="G85" s="213"/>
      <c r="H85" s="71"/>
      <c r="I85" s="214" t="s">
        <v>55</v>
      </c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4" t="s">
        <v>56</v>
      </c>
      <c r="AH85" s="213"/>
      <c r="AI85" s="213"/>
      <c r="AJ85" s="213"/>
      <c r="AK85" s="213"/>
      <c r="AL85" s="213"/>
      <c r="AM85" s="213"/>
      <c r="AN85" s="214" t="s">
        <v>57</v>
      </c>
      <c r="AO85" s="213"/>
      <c r="AP85" s="215"/>
      <c r="AQ85" s="33"/>
      <c r="AS85" s="72" t="s">
        <v>58</v>
      </c>
      <c r="AT85" s="73" t="s">
        <v>59</v>
      </c>
      <c r="AU85" s="73" t="s">
        <v>60</v>
      </c>
      <c r="AV85" s="73" t="s">
        <v>61</v>
      </c>
      <c r="AW85" s="73" t="s">
        <v>62</v>
      </c>
      <c r="AX85" s="73" t="s">
        <v>63</v>
      </c>
      <c r="AY85" s="73" t="s">
        <v>64</v>
      </c>
      <c r="AZ85" s="73" t="s">
        <v>65</v>
      </c>
      <c r="BA85" s="73" t="s">
        <v>66</v>
      </c>
      <c r="BB85" s="73" t="s">
        <v>67</v>
      </c>
      <c r="BC85" s="73" t="s">
        <v>68</v>
      </c>
      <c r="BD85" s="74" t="s">
        <v>69</v>
      </c>
    </row>
    <row r="86" spans="2:56" s="1" customFormat="1" ht="10.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25" customHeight="1">
      <c r="B87" s="64"/>
      <c r="C87" s="76" t="s">
        <v>70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203">
        <f>ROUND(AG88,2)</f>
        <v>0</v>
      </c>
      <c r="AH87" s="203"/>
      <c r="AI87" s="203"/>
      <c r="AJ87" s="203"/>
      <c r="AK87" s="203"/>
      <c r="AL87" s="203"/>
      <c r="AM87" s="203"/>
      <c r="AN87" s="190">
        <f>SUM(AG87,AT87)</f>
        <v>0</v>
      </c>
      <c r="AO87" s="190"/>
      <c r="AP87" s="190"/>
      <c r="AQ87" s="67"/>
      <c r="AS87" s="78">
        <f>ROUND(AS88,2)</f>
        <v>0</v>
      </c>
      <c r="AT87" s="79">
        <f>ROUND(SUM(AV87:AW87),2)</f>
        <v>0</v>
      </c>
      <c r="AU87" s="80">
        <f>ROUND(AU88,5)</f>
        <v>478.64478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71</v>
      </c>
      <c r="BT87" s="82" t="s">
        <v>72</v>
      </c>
      <c r="BU87" s="83" t="s">
        <v>73</v>
      </c>
      <c r="BV87" s="82" t="s">
        <v>74</v>
      </c>
      <c r="BW87" s="82" t="s">
        <v>75</v>
      </c>
      <c r="BX87" s="82" t="s">
        <v>76</v>
      </c>
    </row>
    <row r="88" spans="2:76" s="5" customFormat="1" ht="27" customHeight="1">
      <c r="B88" s="84"/>
      <c r="C88" s="85"/>
      <c r="D88" s="207" t="s">
        <v>77</v>
      </c>
      <c r="E88" s="205"/>
      <c r="F88" s="205"/>
      <c r="G88" s="205"/>
      <c r="H88" s="205"/>
      <c r="I88" s="86"/>
      <c r="J88" s="207" t="s">
        <v>78</v>
      </c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6">
        <f>ROUND(SUM(AG89:AG90),2)</f>
        <v>0</v>
      </c>
      <c r="AH88" s="205"/>
      <c r="AI88" s="205"/>
      <c r="AJ88" s="205"/>
      <c r="AK88" s="205"/>
      <c r="AL88" s="205"/>
      <c r="AM88" s="205"/>
      <c r="AN88" s="204">
        <f>SUM(AG88,AT88)</f>
        <v>0</v>
      </c>
      <c r="AO88" s="205"/>
      <c r="AP88" s="205"/>
      <c r="AQ88" s="87"/>
      <c r="AS88" s="88">
        <f>ROUND(SUM(AS89:AS90),2)</f>
        <v>0</v>
      </c>
      <c r="AT88" s="89">
        <f>ROUND(SUM(AV88:AW88),2)</f>
        <v>0</v>
      </c>
      <c r="AU88" s="90">
        <f>ROUND(SUM(AU89:AU90),5)</f>
        <v>478.64478</v>
      </c>
      <c r="AV88" s="89">
        <f>ROUND(AZ88*L31,2)</f>
        <v>0</v>
      </c>
      <c r="AW88" s="89">
        <f>ROUND(BA88*L32,2)</f>
        <v>0</v>
      </c>
      <c r="AX88" s="89">
        <f>ROUND(BB88*L31,2)</f>
        <v>0</v>
      </c>
      <c r="AY88" s="89">
        <f>ROUND(BC88*L32,2)</f>
        <v>0</v>
      </c>
      <c r="AZ88" s="89">
        <f>ROUND(SUM(AZ89:AZ90),2)</f>
        <v>0</v>
      </c>
      <c r="BA88" s="89">
        <f>ROUND(SUM(BA89:BA90),2)</f>
        <v>0</v>
      </c>
      <c r="BB88" s="89">
        <f>ROUND(SUM(BB89:BB90),2)</f>
        <v>0</v>
      </c>
      <c r="BC88" s="89">
        <f>ROUND(SUM(BC89:BC90),2)</f>
        <v>0</v>
      </c>
      <c r="BD88" s="91">
        <f>ROUND(SUM(BD89:BD90),2)</f>
        <v>0</v>
      </c>
      <c r="BS88" s="92" t="s">
        <v>71</v>
      </c>
      <c r="BT88" s="92" t="s">
        <v>79</v>
      </c>
      <c r="BU88" s="92" t="s">
        <v>73</v>
      </c>
      <c r="BV88" s="92" t="s">
        <v>74</v>
      </c>
      <c r="BW88" s="92" t="s">
        <v>80</v>
      </c>
      <c r="BX88" s="92" t="s">
        <v>75</v>
      </c>
    </row>
    <row r="89" spans="1:76" s="6" customFormat="1" ht="21.75" customHeight="1">
      <c r="A89" s="184" t="s">
        <v>318</v>
      </c>
      <c r="B89" s="93"/>
      <c r="C89" s="94"/>
      <c r="D89" s="94"/>
      <c r="E89" s="202" t="s">
        <v>81</v>
      </c>
      <c r="F89" s="196"/>
      <c r="G89" s="196"/>
      <c r="H89" s="196"/>
      <c r="I89" s="196"/>
      <c r="J89" s="94"/>
      <c r="K89" s="202" t="s">
        <v>82</v>
      </c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5">
        <f>'Plyn - Plynofikácia'!M31</f>
        <v>0</v>
      </c>
      <c r="AH89" s="196"/>
      <c r="AI89" s="196"/>
      <c r="AJ89" s="196"/>
      <c r="AK89" s="196"/>
      <c r="AL89" s="196"/>
      <c r="AM89" s="196"/>
      <c r="AN89" s="195">
        <f>SUM(AG89,AT89)</f>
        <v>0</v>
      </c>
      <c r="AO89" s="196"/>
      <c r="AP89" s="196"/>
      <c r="AQ89" s="95"/>
      <c r="AS89" s="96">
        <f>'Plyn - Plynofikácia'!M29</f>
        <v>0</v>
      </c>
      <c r="AT89" s="97">
        <f>ROUND(SUM(AV89:AW89),2)</f>
        <v>0</v>
      </c>
      <c r="AU89" s="98">
        <f>'Plyn - Plynofikácia'!W121</f>
        <v>252.82862500000002</v>
      </c>
      <c r="AV89" s="97">
        <f>'Plyn - Plynofikácia'!M33</f>
        <v>0</v>
      </c>
      <c r="AW89" s="97">
        <f>'Plyn - Plynofikácia'!M34</f>
        <v>0</v>
      </c>
      <c r="AX89" s="97">
        <f>'Plyn - Plynofikácia'!M35</f>
        <v>0</v>
      </c>
      <c r="AY89" s="97">
        <f>'Plyn - Plynofikácia'!M36</f>
        <v>0</v>
      </c>
      <c r="AZ89" s="97">
        <f>'Plyn - Plynofikácia'!H33</f>
        <v>0</v>
      </c>
      <c r="BA89" s="97">
        <f>'Plyn - Plynofikácia'!H34</f>
        <v>0</v>
      </c>
      <c r="BB89" s="97">
        <f>'Plyn - Plynofikácia'!H35</f>
        <v>0</v>
      </c>
      <c r="BC89" s="97">
        <f>'Plyn - Plynofikácia'!H36</f>
        <v>0</v>
      </c>
      <c r="BD89" s="99">
        <f>'Plyn - Plynofikácia'!H37</f>
        <v>0</v>
      </c>
      <c r="BT89" s="100" t="s">
        <v>83</v>
      </c>
      <c r="BV89" s="100" t="s">
        <v>74</v>
      </c>
      <c r="BW89" s="100" t="s">
        <v>84</v>
      </c>
      <c r="BX89" s="100" t="s">
        <v>80</v>
      </c>
    </row>
    <row r="90" spans="1:76" s="6" customFormat="1" ht="21.75" customHeight="1">
      <c r="A90" s="184" t="s">
        <v>318</v>
      </c>
      <c r="B90" s="93"/>
      <c r="C90" s="94"/>
      <c r="D90" s="94"/>
      <c r="E90" s="202" t="s">
        <v>85</v>
      </c>
      <c r="F90" s="196"/>
      <c r="G90" s="196"/>
      <c r="H90" s="196"/>
      <c r="I90" s="196"/>
      <c r="J90" s="94"/>
      <c r="K90" s="202" t="s">
        <v>86</v>
      </c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5">
        <f>'02e - Oprava odkvapového ...'!M31</f>
        <v>0</v>
      </c>
      <c r="AH90" s="196"/>
      <c r="AI90" s="196"/>
      <c r="AJ90" s="196"/>
      <c r="AK90" s="196"/>
      <c r="AL90" s="196"/>
      <c r="AM90" s="196"/>
      <c r="AN90" s="195">
        <f>SUM(AG90,AT90)</f>
        <v>0</v>
      </c>
      <c r="AO90" s="196"/>
      <c r="AP90" s="196"/>
      <c r="AQ90" s="95"/>
      <c r="AS90" s="101">
        <f>'02e - Oprava odkvapového ...'!M29</f>
        <v>0</v>
      </c>
      <c r="AT90" s="102">
        <f>ROUND(SUM(AV90:AW90),2)</f>
        <v>0</v>
      </c>
      <c r="AU90" s="103">
        <f>'02e - Oprava odkvapového ...'!W115</f>
        <v>225.8161542</v>
      </c>
      <c r="AV90" s="102">
        <f>'02e - Oprava odkvapového ...'!M33</f>
        <v>0</v>
      </c>
      <c r="AW90" s="102">
        <f>'02e - Oprava odkvapového ...'!M34</f>
        <v>0</v>
      </c>
      <c r="AX90" s="102">
        <f>'02e - Oprava odkvapového ...'!M35</f>
        <v>0</v>
      </c>
      <c r="AY90" s="102">
        <f>'02e - Oprava odkvapového ...'!M36</f>
        <v>0</v>
      </c>
      <c r="AZ90" s="102">
        <f>'02e - Oprava odkvapového ...'!H33</f>
        <v>0</v>
      </c>
      <c r="BA90" s="102">
        <f>'02e - Oprava odkvapového ...'!H34</f>
        <v>0</v>
      </c>
      <c r="BB90" s="102">
        <f>'02e - Oprava odkvapového ...'!H35</f>
        <v>0</v>
      </c>
      <c r="BC90" s="102">
        <f>'02e - Oprava odkvapového ...'!H36</f>
        <v>0</v>
      </c>
      <c r="BD90" s="104">
        <f>'02e - Oprava odkvapového ...'!H37</f>
        <v>0</v>
      </c>
      <c r="BT90" s="100" t="s">
        <v>83</v>
      </c>
      <c r="BV90" s="100" t="s">
        <v>74</v>
      </c>
      <c r="BW90" s="100" t="s">
        <v>87</v>
      </c>
      <c r="BX90" s="100" t="s">
        <v>80</v>
      </c>
    </row>
    <row r="91" spans="2:43" ht="12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3"/>
    </row>
    <row r="92" spans="2:48" s="1" customFormat="1" ht="30" customHeight="1">
      <c r="B92" s="31"/>
      <c r="C92" s="76" t="s">
        <v>88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190">
        <v>0</v>
      </c>
      <c r="AH92" s="191"/>
      <c r="AI92" s="191"/>
      <c r="AJ92" s="191"/>
      <c r="AK92" s="191"/>
      <c r="AL92" s="191"/>
      <c r="AM92" s="191"/>
      <c r="AN92" s="190">
        <v>0</v>
      </c>
      <c r="AO92" s="191"/>
      <c r="AP92" s="191"/>
      <c r="AQ92" s="33"/>
      <c r="AS92" s="72" t="s">
        <v>89</v>
      </c>
      <c r="AT92" s="73" t="s">
        <v>90</v>
      </c>
      <c r="AU92" s="73" t="s">
        <v>36</v>
      </c>
      <c r="AV92" s="74" t="s">
        <v>59</v>
      </c>
    </row>
    <row r="93" spans="2:48" s="1" customFormat="1" ht="10.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3"/>
      <c r="AS93" s="105"/>
      <c r="AT93" s="52"/>
      <c r="AU93" s="52"/>
      <c r="AV93" s="54"/>
    </row>
    <row r="94" spans="2:43" s="1" customFormat="1" ht="30" customHeight="1">
      <c r="B94" s="31"/>
      <c r="C94" s="106" t="s">
        <v>91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92">
        <f>ROUND(AG87+AG92,2)</f>
        <v>0</v>
      </c>
      <c r="AH94" s="192"/>
      <c r="AI94" s="192"/>
      <c r="AJ94" s="192"/>
      <c r="AK94" s="192"/>
      <c r="AL94" s="192"/>
      <c r="AM94" s="192"/>
      <c r="AN94" s="192">
        <f>AN87+AN92</f>
        <v>0</v>
      </c>
      <c r="AO94" s="192"/>
      <c r="AP94" s="192"/>
      <c r="AQ94" s="33"/>
    </row>
    <row r="95" spans="2:43" s="1" customFormat="1" ht="6.75" customHeight="1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7"/>
    </row>
  </sheetData>
  <sheetProtection/>
  <mergeCells count="53">
    <mergeCell ref="C4:AP4"/>
    <mergeCell ref="K5:AO5"/>
    <mergeCell ref="K6:AO6"/>
    <mergeCell ref="E23:AN23"/>
    <mergeCell ref="AK26:AO26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E89:I89"/>
    <mergeCell ref="K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E90:I90"/>
    <mergeCell ref="K90:AF90"/>
    <mergeCell ref="AG87:AM87"/>
    <mergeCell ref="AN87:AP87"/>
    <mergeCell ref="AN88:AP88"/>
    <mergeCell ref="AG88:AM88"/>
    <mergeCell ref="D88:H88"/>
    <mergeCell ref="J88:AF88"/>
    <mergeCell ref="AN89:AP89"/>
    <mergeCell ref="AG89:AM89"/>
    <mergeCell ref="AG92:AM92"/>
    <mergeCell ref="AN92:AP92"/>
    <mergeCell ref="AG94:AM94"/>
    <mergeCell ref="AN94:AP94"/>
    <mergeCell ref="AR2:BE2"/>
    <mergeCell ref="AN90:AP90"/>
    <mergeCell ref="AG90:AM90"/>
    <mergeCell ref="AK27:AO27"/>
    <mergeCell ref="AK29:AO29"/>
    <mergeCell ref="C2:AP2"/>
  </mergeCells>
  <hyperlinks>
    <hyperlink ref="K1:S1" location="C2" tooltip="Súhrnný list stavby" display="1) Súhrnný list stavby"/>
    <hyperlink ref="W1:AF1" location="C87" tooltip="Rekapitulácia objektov" display="2) Rekapitulácia objektov"/>
    <hyperlink ref="A89" location="'Plyn - Plynofikácia'!C2" tooltip="Plyn - Plynofikácia" display="/"/>
    <hyperlink ref="A90" location="'02e - Oprava odkvapového ...'!C2" tooltip="02e - Oprava odkvapového 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124" sqref="L124:Q166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1406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189"/>
      <c r="B1" s="186"/>
      <c r="C1" s="186"/>
      <c r="D1" s="187" t="s">
        <v>1</v>
      </c>
      <c r="E1" s="186"/>
      <c r="F1" s="188" t="s">
        <v>319</v>
      </c>
      <c r="G1" s="188"/>
      <c r="H1" s="235" t="s">
        <v>320</v>
      </c>
      <c r="I1" s="235"/>
      <c r="J1" s="235"/>
      <c r="K1" s="235"/>
      <c r="L1" s="188" t="s">
        <v>321</v>
      </c>
      <c r="M1" s="186"/>
      <c r="N1" s="186"/>
      <c r="O1" s="187" t="s">
        <v>92</v>
      </c>
      <c r="P1" s="186"/>
      <c r="Q1" s="186"/>
      <c r="R1" s="186"/>
      <c r="S1" s="188" t="s">
        <v>322</v>
      </c>
      <c r="T1" s="188"/>
      <c r="U1" s="189"/>
      <c r="V1" s="18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201" t="s">
        <v>5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7" t="s">
        <v>84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72</v>
      </c>
    </row>
    <row r="4" spans="2:46" ht="36.75" customHeight="1">
      <c r="B4" s="21"/>
      <c r="C4" s="220" t="s">
        <v>93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23"/>
      <c r="T4" s="24" t="s">
        <v>10</v>
      </c>
      <c r="AT4" s="17" t="s">
        <v>4</v>
      </c>
    </row>
    <row r="5" spans="2:18" ht="6.7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4.75" customHeight="1">
      <c r="B6" s="21"/>
      <c r="C6" s="22"/>
      <c r="D6" s="28" t="s">
        <v>13</v>
      </c>
      <c r="E6" s="22"/>
      <c r="F6" s="253" t="str">
        <f>'Rekapitulácia stavby'!K6</f>
        <v>Prestavba 2. a 3. nadzemného podlažia domu služieb na 10 mestských nájomných bytov</v>
      </c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22"/>
      <c r="R6" s="23"/>
    </row>
    <row r="7" spans="2:18" ht="24.75" customHeight="1">
      <c r="B7" s="21"/>
      <c r="C7" s="22"/>
      <c r="D7" s="28" t="s">
        <v>94</v>
      </c>
      <c r="E7" s="22"/>
      <c r="F7" s="253" t="s">
        <v>95</v>
      </c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22"/>
      <c r="R7" s="23"/>
    </row>
    <row r="8" spans="2:18" s="1" customFormat="1" ht="32.25" customHeight="1">
      <c r="B8" s="31"/>
      <c r="C8" s="32"/>
      <c r="D8" s="27" t="s">
        <v>96</v>
      </c>
      <c r="E8" s="32"/>
      <c r="F8" s="227" t="s">
        <v>97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32"/>
      <c r="R8" s="33"/>
    </row>
    <row r="9" spans="2:18" s="1" customFormat="1" ht="14.25" customHeight="1">
      <c r="B9" s="31"/>
      <c r="C9" s="32"/>
      <c r="D9" s="28" t="s">
        <v>15</v>
      </c>
      <c r="E9" s="32"/>
      <c r="F9" s="26" t="s">
        <v>3</v>
      </c>
      <c r="G9" s="32"/>
      <c r="H9" s="32"/>
      <c r="I9" s="32"/>
      <c r="J9" s="32"/>
      <c r="K9" s="32"/>
      <c r="L9" s="32"/>
      <c r="M9" s="28" t="s">
        <v>16</v>
      </c>
      <c r="N9" s="32"/>
      <c r="O9" s="26" t="s">
        <v>3</v>
      </c>
      <c r="P9" s="32"/>
      <c r="Q9" s="32"/>
      <c r="R9" s="33"/>
    </row>
    <row r="10" spans="2:18" s="1" customFormat="1" ht="14.25" customHeight="1">
      <c r="B10" s="31"/>
      <c r="C10" s="32"/>
      <c r="D10" s="28" t="s">
        <v>17</v>
      </c>
      <c r="E10" s="32"/>
      <c r="F10" s="26" t="s">
        <v>98</v>
      </c>
      <c r="G10" s="32"/>
      <c r="H10" s="32"/>
      <c r="I10" s="32"/>
      <c r="J10" s="32"/>
      <c r="K10" s="32"/>
      <c r="L10" s="32"/>
      <c r="M10" s="28" t="s">
        <v>19</v>
      </c>
      <c r="N10" s="32"/>
      <c r="O10" s="246" t="str">
        <f>'Rekapitulácia stavby'!AN8</f>
        <v>25.1.2016</v>
      </c>
      <c r="P10" s="191"/>
      <c r="Q10" s="32"/>
      <c r="R10" s="33"/>
    </row>
    <row r="11" spans="2:18" s="1" customFormat="1" ht="10.5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25" customHeight="1">
      <c r="B12" s="31"/>
      <c r="C12" s="32"/>
      <c r="D12" s="28" t="s">
        <v>21</v>
      </c>
      <c r="E12" s="32"/>
      <c r="F12" s="32"/>
      <c r="G12" s="32"/>
      <c r="H12" s="32"/>
      <c r="I12" s="32"/>
      <c r="J12" s="32"/>
      <c r="K12" s="32"/>
      <c r="L12" s="32"/>
      <c r="M12" s="28" t="s">
        <v>22</v>
      </c>
      <c r="N12" s="32"/>
      <c r="O12" s="226" t="s">
        <v>3</v>
      </c>
      <c r="P12" s="191"/>
      <c r="Q12" s="32"/>
      <c r="R12" s="33"/>
    </row>
    <row r="13" spans="2:18" s="1" customFormat="1" ht="18" customHeight="1">
      <c r="B13" s="31"/>
      <c r="C13" s="32"/>
      <c r="D13" s="32"/>
      <c r="E13" s="26" t="s">
        <v>23</v>
      </c>
      <c r="F13" s="32"/>
      <c r="G13" s="32"/>
      <c r="H13" s="32"/>
      <c r="I13" s="32"/>
      <c r="J13" s="32"/>
      <c r="K13" s="32"/>
      <c r="L13" s="32"/>
      <c r="M13" s="28" t="s">
        <v>24</v>
      </c>
      <c r="N13" s="32"/>
      <c r="O13" s="226" t="s">
        <v>3</v>
      </c>
      <c r="P13" s="191"/>
      <c r="Q13" s="32"/>
      <c r="R13" s="33"/>
    </row>
    <row r="14" spans="2:18" s="1" customFormat="1" ht="6.7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25" customHeight="1">
      <c r="B15" s="31"/>
      <c r="C15" s="32"/>
      <c r="D15" s="28" t="s">
        <v>25</v>
      </c>
      <c r="E15" s="32"/>
      <c r="F15" s="32"/>
      <c r="G15" s="32"/>
      <c r="H15" s="32"/>
      <c r="I15" s="32"/>
      <c r="J15" s="32"/>
      <c r="K15" s="32"/>
      <c r="L15" s="32"/>
      <c r="M15" s="28" t="s">
        <v>22</v>
      </c>
      <c r="N15" s="32"/>
      <c r="O15" s="226" t="s">
        <v>3</v>
      </c>
      <c r="P15" s="191"/>
      <c r="Q15" s="32"/>
      <c r="R15" s="33"/>
    </row>
    <row r="16" spans="2:18" s="1" customFormat="1" ht="18" customHeight="1">
      <c r="B16" s="31"/>
      <c r="C16" s="32"/>
      <c r="D16" s="32"/>
      <c r="E16" s="26" t="s">
        <v>23</v>
      </c>
      <c r="F16" s="32"/>
      <c r="G16" s="32"/>
      <c r="H16" s="32"/>
      <c r="I16" s="32"/>
      <c r="J16" s="32"/>
      <c r="K16" s="32"/>
      <c r="L16" s="32"/>
      <c r="M16" s="28" t="s">
        <v>24</v>
      </c>
      <c r="N16" s="32"/>
      <c r="O16" s="226" t="s">
        <v>3</v>
      </c>
      <c r="P16" s="191"/>
      <c r="Q16" s="32"/>
      <c r="R16" s="33"/>
    </row>
    <row r="17" spans="2:18" s="1" customFormat="1" ht="6.7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25" customHeight="1">
      <c r="B18" s="31"/>
      <c r="C18" s="32"/>
      <c r="D18" s="28" t="s">
        <v>26</v>
      </c>
      <c r="E18" s="32"/>
      <c r="F18" s="32"/>
      <c r="G18" s="32"/>
      <c r="H18" s="32"/>
      <c r="I18" s="32"/>
      <c r="J18" s="32"/>
      <c r="K18" s="32"/>
      <c r="L18" s="32"/>
      <c r="M18" s="28" t="s">
        <v>22</v>
      </c>
      <c r="N18" s="32"/>
      <c r="O18" s="226" t="s">
        <v>3</v>
      </c>
      <c r="P18" s="191"/>
      <c r="Q18" s="32"/>
      <c r="R18" s="33"/>
    </row>
    <row r="19" spans="2:18" s="1" customFormat="1" ht="18" customHeight="1">
      <c r="B19" s="31"/>
      <c r="C19" s="32"/>
      <c r="D19" s="32"/>
      <c r="E19" s="26" t="s">
        <v>23</v>
      </c>
      <c r="F19" s="32"/>
      <c r="G19" s="32"/>
      <c r="H19" s="32"/>
      <c r="I19" s="32"/>
      <c r="J19" s="32"/>
      <c r="K19" s="32"/>
      <c r="L19" s="32"/>
      <c r="M19" s="28" t="s">
        <v>24</v>
      </c>
      <c r="N19" s="32"/>
      <c r="O19" s="226" t="s">
        <v>3</v>
      </c>
      <c r="P19" s="191"/>
      <c r="Q19" s="32"/>
      <c r="R19" s="33"/>
    </row>
    <row r="20" spans="2:18" s="1" customFormat="1" ht="6.7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25" customHeight="1">
      <c r="B21" s="31"/>
      <c r="C21" s="32"/>
      <c r="D21" s="28" t="s">
        <v>30</v>
      </c>
      <c r="E21" s="32"/>
      <c r="F21" s="32"/>
      <c r="G21" s="32"/>
      <c r="H21" s="32"/>
      <c r="I21" s="32"/>
      <c r="J21" s="32"/>
      <c r="K21" s="32"/>
      <c r="L21" s="32"/>
      <c r="M21" s="28" t="s">
        <v>22</v>
      </c>
      <c r="N21" s="32"/>
      <c r="O21" s="226" t="s">
        <v>3</v>
      </c>
      <c r="P21" s="191"/>
      <c r="Q21" s="32"/>
      <c r="R21" s="33"/>
    </row>
    <row r="22" spans="2:18" s="1" customFormat="1" ht="18" customHeight="1">
      <c r="B22" s="31"/>
      <c r="C22" s="32"/>
      <c r="D22" s="32"/>
      <c r="E22" s="26" t="s">
        <v>23</v>
      </c>
      <c r="F22" s="32"/>
      <c r="G22" s="32"/>
      <c r="H22" s="32"/>
      <c r="I22" s="32"/>
      <c r="J22" s="32"/>
      <c r="K22" s="32"/>
      <c r="L22" s="32"/>
      <c r="M22" s="28" t="s">
        <v>24</v>
      </c>
      <c r="N22" s="32"/>
      <c r="O22" s="226" t="s">
        <v>3</v>
      </c>
      <c r="P22" s="191"/>
      <c r="Q22" s="32"/>
      <c r="R22" s="33"/>
    </row>
    <row r="23" spans="2:18" s="1" customFormat="1" ht="6.7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25" customHeight="1">
      <c r="B24" s="31"/>
      <c r="C24" s="32"/>
      <c r="D24" s="28" t="s">
        <v>31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228" t="s">
        <v>3</v>
      </c>
      <c r="F25" s="191"/>
      <c r="G25" s="191"/>
      <c r="H25" s="191"/>
      <c r="I25" s="191"/>
      <c r="J25" s="191"/>
      <c r="K25" s="191"/>
      <c r="L25" s="191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7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25" customHeight="1">
      <c r="B28" s="31"/>
      <c r="C28" s="32"/>
      <c r="D28" s="108" t="s">
        <v>99</v>
      </c>
      <c r="E28" s="32"/>
      <c r="F28" s="32"/>
      <c r="G28" s="32"/>
      <c r="H28" s="32"/>
      <c r="I28" s="32"/>
      <c r="J28" s="32"/>
      <c r="K28" s="32"/>
      <c r="L28" s="32"/>
      <c r="M28" s="197">
        <f>N89</f>
        <v>0</v>
      </c>
      <c r="N28" s="191"/>
      <c r="O28" s="191"/>
      <c r="P28" s="191"/>
      <c r="Q28" s="32"/>
      <c r="R28" s="33"/>
    </row>
    <row r="29" spans="2:18" s="1" customFormat="1" ht="14.25" customHeight="1">
      <c r="B29" s="31"/>
      <c r="C29" s="32"/>
      <c r="D29" s="30" t="s">
        <v>100</v>
      </c>
      <c r="E29" s="32"/>
      <c r="F29" s="32"/>
      <c r="G29" s="32"/>
      <c r="H29" s="32"/>
      <c r="I29" s="32"/>
      <c r="J29" s="32"/>
      <c r="K29" s="32"/>
      <c r="L29" s="32"/>
      <c r="M29" s="197">
        <f>N101</f>
        <v>0</v>
      </c>
      <c r="N29" s="191"/>
      <c r="O29" s="191"/>
      <c r="P29" s="191"/>
      <c r="Q29" s="32"/>
      <c r="R29" s="33"/>
    </row>
    <row r="30" spans="2:18" s="1" customFormat="1" ht="6.7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4.75" customHeight="1">
      <c r="B31" s="31"/>
      <c r="C31" s="32"/>
      <c r="D31" s="109" t="s">
        <v>35</v>
      </c>
      <c r="E31" s="32"/>
      <c r="F31" s="32"/>
      <c r="G31" s="32"/>
      <c r="H31" s="32"/>
      <c r="I31" s="32"/>
      <c r="J31" s="32"/>
      <c r="K31" s="32"/>
      <c r="L31" s="32"/>
      <c r="M31" s="259">
        <f>ROUND(M28+M29,2)</f>
        <v>0</v>
      </c>
      <c r="N31" s="191"/>
      <c r="O31" s="191"/>
      <c r="P31" s="191"/>
      <c r="Q31" s="32"/>
      <c r="R31" s="33"/>
    </row>
    <row r="32" spans="2:18" s="1" customFormat="1" ht="6.7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25" customHeight="1">
      <c r="B33" s="31"/>
      <c r="C33" s="32"/>
      <c r="D33" s="38" t="s">
        <v>36</v>
      </c>
      <c r="E33" s="38" t="s">
        <v>37</v>
      </c>
      <c r="F33" s="39">
        <v>0.2</v>
      </c>
      <c r="G33" s="110" t="s">
        <v>38</v>
      </c>
      <c r="H33" s="257">
        <f>ROUND((SUM(BE101:BE102)+SUM(BE121:BE165)),2)</f>
        <v>0</v>
      </c>
      <c r="I33" s="191"/>
      <c r="J33" s="191"/>
      <c r="K33" s="32"/>
      <c r="L33" s="32"/>
      <c r="M33" s="257">
        <f>ROUND(ROUND((SUM(BE101:BE102)+SUM(BE121:BE165)),2)*F33,2)</f>
        <v>0</v>
      </c>
      <c r="N33" s="191"/>
      <c r="O33" s="191"/>
      <c r="P33" s="191"/>
      <c r="Q33" s="32"/>
      <c r="R33" s="33"/>
    </row>
    <row r="34" spans="2:18" s="1" customFormat="1" ht="14.25" customHeight="1">
      <c r="B34" s="31"/>
      <c r="C34" s="32"/>
      <c r="D34" s="32"/>
      <c r="E34" s="38" t="s">
        <v>39</v>
      </c>
      <c r="F34" s="39">
        <v>0.2</v>
      </c>
      <c r="G34" s="110" t="s">
        <v>38</v>
      </c>
      <c r="H34" s="257">
        <f>ROUND((SUM(BF101:BF102)+SUM(BF121:BF165)),2)</f>
        <v>0</v>
      </c>
      <c r="I34" s="191"/>
      <c r="J34" s="191"/>
      <c r="K34" s="32"/>
      <c r="L34" s="32"/>
      <c r="M34" s="257">
        <f>ROUND(ROUND((SUM(BF101:BF102)+SUM(BF121:BF165)),2)*F34,2)</f>
        <v>0</v>
      </c>
      <c r="N34" s="191"/>
      <c r="O34" s="191"/>
      <c r="P34" s="191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40</v>
      </c>
      <c r="F35" s="39">
        <v>0.2</v>
      </c>
      <c r="G35" s="110" t="s">
        <v>38</v>
      </c>
      <c r="H35" s="257">
        <f>ROUND((SUM(BG101:BG102)+SUM(BG121:BG165)),2)</f>
        <v>0</v>
      </c>
      <c r="I35" s="191"/>
      <c r="J35" s="191"/>
      <c r="K35" s="32"/>
      <c r="L35" s="32"/>
      <c r="M35" s="257">
        <v>0</v>
      </c>
      <c r="N35" s="191"/>
      <c r="O35" s="191"/>
      <c r="P35" s="191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41</v>
      </c>
      <c r="F36" s="39">
        <v>0.2</v>
      </c>
      <c r="G36" s="110" t="s">
        <v>38</v>
      </c>
      <c r="H36" s="257">
        <f>ROUND((SUM(BH101:BH102)+SUM(BH121:BH165)),2)</f>
        <v>0</v>
      </c>
      <c r="I36" s="191"/>
      <c r="J36" s="191"/>
      <c r="K36" s="32"/>
      <c r="L36" s="32"/>
      <c r="M36" s="257">
        <v>0</v>
      </c>
      <c r="N36" s="191"/>
      <c r="O36" s="191"/>
      <c r="P36" s="191"/>
      <c r="Q36" s="32"/>
      <c r="R36" s="33"/>
    </row>
    <row r="37" spans="2:18" s="1" customFormat="1" ht="14.25" customHeight="1" hidden="1">
      <c r="B37" s="31"/>
      <c r="C37" s="32"/>
      <c r="D37" s="32"/>
      <c r="E37" s="38" t="s">
        <v>42</v>
      </c>
      <c r="F37" s="39">
        <v>0</v>
      </c>
      <c r="G37" s="110" t="s">
        <v>38</v>
      </c>
      <c r="H37" s="257">
        <f>ROUND((SUM(BI101:BI102)+SUM(BI121:BI165)),2)</f>
        <v>0</v>
      </c>
      <c r="I37" s="191"/>
      <c r="J37" s="191"/>
      <c r="K37" s="32"/>
      <c r="L37" s="32"/>
      <c r="M37" s="257">
        <v>0</v>
      </c>
      <c r="N37" s="191"/>
      <c r="O37" s="191"/>
      <c r="P37" s="191"/>
      <c r="Q37" s="32"/>
      <c r="R37" s="33"/>
    </row>
    <row r="38" spans="2:18" s="1" customFormat="1" ht="6.7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4.75" customHeight="1">
      <c r="B39" s="31"/>
      <c r="C39" s="107"/>
      <c r="D39" s="111" t="s">
        <v>43</v>
      </c>
      <c r="E39" s="71"/>
      <c r="F39" s="71"/>
      <c r="G39" s="112" t="s">
        <v>44</v>
      </c>
      <c r="H39" s="113" t="s">
        <v>45</v>
      </c>
      <c r="I39" s="71"/>
      <c r="J39" s="71"/>
      <c r="K39" s="71"/>
      <c r="L39" s="258">
        <f>SUM(M31:M37)</f>
        <v>0</v>
      </c>
      <c r="M39" s="213"/>
      <c r="N39" s="213"/>
      <c r="O39" s="213"/>
      <c r="P39" s="215"/>
      <c r="Q39" s="107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2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2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2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2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2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2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2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2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2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4.25">
      <c r="B50" s="31"/>
      <c r="C50" s="32"/>
      <c r="D50" s="46" t="s">
        <v>46</v>
      </c>
      <c r="E50" s="47"/>
      <c r="F50" s="47"/>
      <c r="G50" s="47"/>
      <c r="H50" s="48"/>
      <c r="I50" s="32"/>
      <c r="J50" s="46" t="s">
        <v>47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ht="12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ht="12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ht="12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ht="12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ht="12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ht="12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ht="12">
      <c r="B58" s="21"/>
      <c r="C58" s="22"/>
      <c r="D58" s="49"/>
      <c r="E58" s="22"/>
      <c r="F58" s="22"/>
      <c r="G58" s="22"/>
      <c r="H58" s="50"/>
      <c r="I58" s="22"/>
      <c r="J58" s="49"/>
      <c r="K58" s="22"/>
      <c r="L58" s="22"/>
      <c r="M58" s="22"/>
      <c r="N58" s="22"/>
      <c r="O58" s="22"/>
      <c r="P58" s="50"/>
      <c r="Q58" s="22"/>
      <c r="R58" s="23"/>
    </row>
    <row r="59" spans="2:18" s="1" customFormat="1" ht="14.25">
      <c r="B59" s="31"/>
      <c r="C59" s="32"/>
      <c r="D59" s="51" t="s">
        <v>48</v>
      </c>
      <c r="E59" s="52"/>
      <c r="F59" s="52"/>
      <c r="G59" s="53" t="s">
        <v>49</v>
      </c>
      <c r="H59" s="54"/>
      <c r="I59" s="32"/>
      <c r="J59" s="51" t="s">
        <v>48</v>
      </c>
      <c r="K59" s="52"/>
      <c r="L59" s="52"/>
      <c r="M59" s="52"/>
      <c r="N59" s="53" t="s">
        <v>49</v>
      </c>
      <c r="O59" s="52"/>
      <c r="P59" s="54"/>
      <c r="Q59" s="32"/>
      <c r="R59" s="33"/>
    </row>
    <row r="60" spans="2:18" ht="12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4.25">
      <c r="B61" s="31"/>
      <c r="C61" s="32"/>
      <c r="D61" s="46" t="s">
        <v>50</v>
      </c>
      <c r="E61" s="47"/>
      <c r="F61" s="47"/>
      <c r="G61" s="47"/>
      <c r="H61" s="48"/>
      <c r="I61" s="32"/>
      <c r="J61" s="46" t="s">
        <v>51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ht="12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ht="12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ht="12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ht="12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ht="12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ht="12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ht="12">
      <c r="B69" s="21"/>
      <c r="C69" s="22"/>
      <c r="D69" s="49"/>
      <c r="E69" s="22"/>
      <c r="F69" s="22"/>
      <c r="G69" s="22"/>
      <c r="H69" s="50"/>
      <c r="I69" s="22"/>
      <c r="J69" s="49"/>
      <c r="K69" s="22"/>
      <c r="L69" s="22"/>
      <c r="M69" s="22"/>
      <c r="N69" s="22"/>
      <c r="O69" s="22"/>
      <c r="P69" s="50"/>
      <c r="Q69" s="22"/>
      <c r="R69" s="23"/>
    </row>
    <row r="70" spans="2:18" s="1" customFormat="1" ht="14.25">
      <c r="B70" s="31"/>
      <c r="C70" s="32"/>
      <c r="D70" s="51" t="s">
        <v>48</v>
      </c>
      <c r="E70" s="52"/>
      <c r="F70" s="52"/>
      <c r="G70" s="53" t="s">
        <v>49</v>
      </c>
      <c r="H70" s="54"/>
      <c r="I70" s="32"/>
      <c r="J70" s="51" t="s">
        <v>48</v>
      </c>
      <c r="K70" s="52"/>
      <c r="L70" s="52"/>
      <c r="M70" s="52"/>
      <c r="N70" s="53" t="s">
        <v>49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220" t="s">
        <v>101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13</v>
      </c>
      <c r="D78" s="32"/>
      <c r="E78" s="32"/>
      <c r="F78" s="253" t="str">
        <f>F6</f>
        <v>Prestavba 2. a 3. nadzemného podlažia domu služieb na 10 mestských nájomných bytov</v>
      </c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32"/>
      <c r="R78" s="33"/>
    </row>
    <row r="79" spans="2:18" ht="30" customHeight="1">
      <c r="B79" s="21"/>
      <c r="C79" s="28" t="s">
        <v>94</v>
      </c>
      <c r="D79" s="22"/>
      <c r="E79" s="22"/>
      <c r="F79" s="253" t="s">
        <v>95</v>
      </c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22"/>
      <c r="R79" s="23"/>
    </row>
    <row r="80" spans="2:18" s="1" customFormat="1" ht="36.75" customHeight="1">
      <c r="B80" s="31"/>
      <c r="C80" s="65" t="s">
        <v>96</v>
      </c>
      <c r="D80" s="32"/>
      <c r="E80" s="32"/>
      <c r="F80" s="221" t="str">
        <f>F8</f>
        <v>Plyn - Plynofikácia</v>
      </c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32"/>
      <c r="R80" s="33"/>
    </row>
    <row r="81" spans="2:18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8" t="s">
        <v>17</v>
      </c>
      <c r="D82" s="32"/>
      <c r="E82" s="32"/>
      <c r="F82" s="26" t="str">
        <f>F10</f>
        <v>Dom služieb Dudince, 962 71 Dudince, p.č.: 171/1,2</v>
      </c>
      <c r="G82" s="32"/>
      <c r="H82" s="32"/>
      <c r="I82" s="32"/>
      <c r="J82" s="32"/>
      <c r="K82" s="28" t="s">
        <v>19</v>
      </c>
      <c r="L82" s="32"/>
      <c r="M82" s="246" t="str">
        <f>IF(O10="","",O10)</f>
        <v>25.1.2016</v>
      </c>
      <c r="N82" s="191"/>
      <c r="O82" s="191"/>
      <c r="P82" s="191"/>
      <c r="Q82" s="32"/>
      <c r="R82" s="33"/>
    </row>
    <row r="83" spans="2:18" s="1" customFormat="1" ht="6.7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2.75">
      <c r="B84" s="31"/>
      <c r="C84" s="28" t="s">
        <v>21</v>
      </c>
      <c r="D84" s="32"/>
      <c r="E84" s="32"/>
      <c r="F84" s="26" t="str">
        <f>E13</f>
        <v> </v>
      </c>
      <c r="G84" s="32"/>
      <c r="H84" s="32"/>
      <c r="I84" s="32"/>
      <c r="J84" s="32"/>
      <c r="K84" s="28" t="s">
        <v>26</v>
      </c>
      <c r="L84" s="32"/>
      <c r="M84" s="226" t="str">
        <f>E19</f>
        <v> </v>
      </c>
      <c r="N84" s="191"/>
      <c r="O84" s="191"/>
      <c r="P84" s="191"/>
      <c r="Q84" s="191"/>
      <c r="R84" s="33"/>
    </row>
    <row r="85" spans="2:18" s="1" customFormat="1" ht="14.25" customHeight="1">
      <c r="B85" s="31"/>
      <c r="C85" s="28" t="s">
        <v>25</v>
      </c>
      <c r="D85" s="32"/>
      <c r="E85" s="32"/>
      <c r="F85" s="26" t="str">
        <f>IF(E16="","",E16)</f>
        <v> </v>
      </c>
      <c r="G85" s="32"/>
      <c r="H85" s="32"/>
      <c r="I85" s="32"/>
      <c r="J85" s="32"/>
      <c r="K85" s="28" t="s">
        <v>30</v>
      </c>
      <c r="L85" s="32"/>
      <c r="M85" s="226" t="str">
        <f>E22</f>
        <v> </v>
      </c>
      <c r="N85" s="191"/>
      <c r="O85" s="191"/>
      <c r="P85" s="191"/>
      <c r="Q85" s="191"/>
      <c r="R85" s="33"/>
    </row>
    <row r="86" spans="2:18" s="1" customFormat="1" ht="9.7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56" t="s">
        <v>102</v>
      </c>
      <c r="D87" s="252"/>
      <c r="E87" s="252"/>
      <c r="F87" s="252"/>
      <c r="G87" s="252"/>
      <c r="H87" s="107"/>
      <c r="I87" s="107"/>
      <c r="J87" s="107"/>
      <c r="K87" s="107"/>
      <c r="L87" s="107"/>
      <c r="M87" s="107"/>
      <c r="N87" s="256" t="s">
        <v>103</v>
      </c>
      <c r="O87" s="191"/>
      <c r="P87" s="191"/>
      <c r="Q87" s="191"/>
      <c r="R87" s="33"/>
    </row>
    <row r="88" spans="2:18" s="1" customFormat="1" ht="9.7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14" t="s">
        <v>104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90">
        <f>N121</f>
        <v>0</v>
      </c>
      <c r="O89" s="191"/>
      <c r="P89" s="191"/>
      <c r="Q89" s="191"/>
      <c r="R89" s="33"/>
      <c r="AU89" s="17" t="s">
        <v>105</v>
      </c>
    </row>
    <row r="90" spans="2:18" s="7" customFormat="1" ht="24.75" customHeight="1">
      <c r="B90" s="115"/>
      <c r="C90" s="116"/>
      <c r="D90" s="117" t="s">
        <v>106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54">
        <f>N122</f>
        <v>0</v>
      </c>
      <c r="O90" s="255"/>
      <c r="P90" s="255"/>
      <c r="Q90" s="255"/>
      <c r="R90" s="118"/>
    </row>
    <row r="91" spans="2:18" s="8" customFormat="1" ht="19.5" customHeight="1">
      <c r="B91" s="119"/>
      <c r="C91" s="94"/>
      <c r="D91" s="120" t="s">
        <v>107</v>
      </c>
      <c r="E91" s="94"/>
      <c r="F91" s="94"/>
      <c r="G91" s="94"/>
      <c r="H91" s="94"/>
      <c r="I91" s="94"/>
      <c r="J91" s="94"/>
      <c r="K91" s="94"/>
      <c r="L91" s="94"/>
      <c r="M91" s="94"/>
      <c r="N91" s="195">
        <f>N123</f>
        <v>0</v>
      </c>
      <c r="O91" s="196"/>
      <c r="P91" s="196"/>
      <c r="Q91" s="196"/>
      <c r="R91" s="121"/>
    </row>
    <row r="92" spans="2:18" s="8" customFormat="1" ht="19.5" customHeight="1">
      <c r="B92" s="119"/>
      <c r="C92" s="94"/>
      <c r="D92" s="120" t="s">
        <v>108</v>
      </c>
      <c r="E92" s="94"/>
      <c r="F92" s="94"/>
      <c r="G92" s="94"/>
      <c r="H92" s="94"/>
      <c r="I92" s="94"/>
      <c r="J92" s="94"/>
      <c r="K92" s="94"/>
      <c r="L92" s="94"/>
      <c r="M92" s="94"/>
      <c r="N92" s="195">
        <f>N137</f>
        <v>0</v>
      </c>
      <c r="O92" s="196"/>
      <c r="P92" s="196"/>
      <c r="Q92" s="196"/>
      <c r="R92" s="121"/>
    </row>
    <row r="93" spans="2:18" s="8" customFormat="1" ht="19.5" customHeight="1">
      <c r="B93" s="119"/>
      <c r="C93" s="94"/>
      <c r="D93" s="120" t="s">
        <v>109</v>
      </c>
      <c r="E93" s="94"/>
      <c r="F93" s="94"/>
      <c r="G93" s="94"/>
      <c r="H93" s="94"/>
      <c r="I93" s="94"/>
      <c r="J93" s="94"/>
      <c r="K93" s="94"/>
      <c r="L93" s="94"/>
      <c r="M93" s="94"/>
      <c r="N93" s="195">
        <f>N139</f>
        <v>0</v>
      </c>
      <c r="O93" s="196"/>
      <c r="P93" s="196"/>
      <c r="Q93" s="196"/>
      <c r="R93" s="121"/>
    </row>
    <row r="94" spans="2:18" s="7" customFormat="1" ht="24.75" customHeight="1">
      <c r="B94" s="115"/>
      <c r="C94" s="116"/>
      <c r="D94" s="117" t="s">
        <v>110</v>
      </c>
      <c r="E94" s="116"/>
      <c r="F94" s="116"/>
      <c r="G94" s="116"/>
      <c r="H94" s="116"/>
      <c r="I94" s="116"/>
      <c r="J94" s="116"/>
      <c r="K94" s="116"/>
      <c r="L94" s="116"/>
      <c r="M94" s="116"/>
      <c r="N94" s="254">
        <f>N141</f>
        <v>0</v>
      </c>
      <c r="O94" s="255"/>
      <c r="P94" s="255"/>
      <c r="Q94" s="255"/>
      <c r="R94" s="118"/>
    </row>
    <row r="95" spans="2:18" s="8" customFormat="1" ht="19.5" customHeight="1">
      <c r="B95" s="119"/>
      <c r="C95" s="94"/>
      <c r="D95" s="120" t="s">
        <v>111</v>
      </c>
      <c r="E95" s="94"/>
      <c r="F95" s="94"/>
      <c r="G95" s="94"/>
      <c r="H95" s="94"/>
      <c r="I95" s="94"/>
      <c r="J95" s="94"/>
      <c r="K95" s="94"/>
      <c r="L95" s="94"/>
      <c r="M95" s="94"/>
      <c r="N95" s="195">
        <f>N142</f>
        <v>0</v>
      </c>
      <c r="O95" s="196"/>
      <c r="P95" s="196"/>
      <c r="Q95" s="196"/>
      <c r="R95" s="121"/>
    </row>
    <row r="96" spans="2:18" s="8" customFormat="1" ht="19.5" customHeight="1">
      <c r="B96" s="119"/>
      <c r="C96" s="94"/>
      <c r="D96" s="120" t="s">
        <v>112</v>
      </c>
      <c r="E96" s="94"/>
      <c r="F96" s="94"/>
      <c r="G96" s="94"/>
      <c r="H96" s="94"/>
      <c r="I96" s="94"/>
      <c r="J96" s="94"/>
      <c r="K96" s="94"/>
      <c r="L96" s="94"/>
      <c r="M96" s="94"/>
      <c r="N96" s="195">
        <f>N152</f>
        <v>0</v>
      </c>
      <c r="O96" s="196"/>
      <c r="P96" s="196"/>
      <c r="Q96" s="196"/>
      <c r="R96" s="121"/>
    </row>
    <row r="97" spans="2:18" s="7" customFormat="1" ht="24.75" customHeight="1">
      <c r="B97" s="115"/>
      <c r="C97" s="116"/>
      <c r="D97" s="117" t="s">
        <v>113</v>
      </c>
      <c r="E97" s="116"/>
      <c r="F97" s="116"/>
      <c r="G97" s="116"/>
      <c r="H97" s="116"/>
      <c r="I97" s="116"/>
      <c r="J97" s="116"/>
      <c r="K97" s="116"/>
      <c r="L97" s="116"/>
      <c r="M97" s="116"/>
      <c r="N97" s="254">
        <f>N155</f>
        <v>0</v>
      </c>
      <c r="O97" s="255"/>
      <c r="P97" s="255"/>
      <c r="Q97" s="255"/>
      <c r="R97" s="118"/>
    </row>
    <row r="98" spans="2:18" s="8" customFormat="1" ht="19.5" customHeight="1">
      <c r="B98" s="119"/>
      <c r="C98" s="94"/>
      <c r="D98" s="120" t="s">
        <v>114</v>
      </c>
      <c r="E98" s="94"/>
      <c r="F98" s="94"/>
      <c r="G98" s="94"/>
      <c r="H98" s="94"/>
      <c r="I98" s="94"/>
      <c r="J98" s="94"/>
      <c r="K98" s="94"/>
      <c r="L98" s="94"/>
      <c r="M98" s="94"/>
      <c r="N98" s="195">
        <f>N156</f>
        <v>0</v>
      </c>
      <c r="O98" s="196"/>
      <c r="P98" s="196"/>
      <c r="Q98" s="196"/>
      <c r="R98" s="121"/>
    </row>
    <row r="99" spans="2:18" s="8" customFormat="1" ht="19.5" customHeight="1">
      <c r="B99" s="119"/>
      <c r="C99" s="94"/>
      <c r="D99" s="120" t="s">
        <v>115</v>
      </c>
      <c r="E99" s="94"/>
      <c r="F99" s="94"/>
      <c r="G99" s="94"/>
      <c r="H99" s="94"/>
      <c r="I99" s="94"/>
      <c r="J99" s="94"/>
      <c r="K99" s="94"/>
      <c r="L99" s="94"/>
      <c r="M99" s="94"/>
      <c r="N99" s="195">
        <f>N164</f>
        <v>0</v>
      </c>
      <c r="O99" s="196"/>
      <c r="P99" s="196"/>
      <c r="Q99" s="196"/>
      <c r="R99" s="121"/>
    </row>
    <row r="100" spans="2:18" s="1" customFormat="1" ht="21.75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21" s="1" customFormat="1" ht="29.25" customHeight="1">
      <c r="B101" s="31"/>
      <c r="C101" s="114" t="s">
        <v>116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251">
        <v>0</v>
      </c>
      <c r="O101" s="191"/>
      <c r="P101" s="191"/>
      <c r="Q101" s="191"/>
      <c r="R101" s="33"/>
      <c r="T101" s="122"/>
      <c r="U101" s="123" t="s">
        <v>36</v>
      </c>
    </row>
    <row r="102" spans="2:18" s="1" customFormat="1" ht="18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18" s="1" customFormat="1" ht="29.25" customHeight="1">
      <c r="B103" s="31"/>
      <c r="C103" s="106" t="s">
        <v>91</v>
      </c>
      <c r="D103" s="107"/>
      <c r="E103" s="107"/>
      <c r="F103" s="107"/>
      <c r="G103" s="107"/>
      <c r="H103" s="107"/>
      <c r="I103" s="107"/>
      <c r="J103" s="107"/>
      <c r="K103" s="107"/>
      <c r="L103" s="192">
        <f>ROUND(SUM(N89+N101),2)</f>
        <v>0</v>
      </c>
      <c r="M103" s="252"/>
      <c r="N103" s="252"/>
      <c r="O103" s="252"/>
      <c r="P103" s="252"/>
      <c r="Q103" s="252"/>
      <c r="R103" s="33"/>
    </row>
    <row r="104" spans="2:18" s="1" customFormat="1" ht="6.75" customHeight="1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</row>
    <row r="108" spans="2:18" s="1" customFormat="1" ht="6.7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09" spans="2:18" s="1" customFormat="1" ht="36.75" customHeight="1">
      <c r="B109" s="31"/>
      <c r="C109" s="220" t="s">
        <v>117</v>
      </c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33"/>
    </row>
    <row r="110" spans="2:18" s="1" customFormat="1" ht="6.7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30" customHeight="1">
      <c r="B111" s="31"/>
      <c r="C111" s="28" t="s">
        <v>13</v>
      </c>
      <c r="D111" s="32"/>
      <c r="E111" s="32"/>
      <c r="F111" s="253" t="str">
        <f>F6</f>
        <v>Prestavba 2. a 3. nadzemného podlažia domu služieb na 10 mestských nájomných bytov</v>
      </c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32"/>
      <c r="R111" s="33"/>
    </row>
    <row r="112" spans="2:18" ht="30" customHeight="1">
      <c r="B112" s="21"/>
      <c r="C112" s="28" t="s">
        <v>94</v>
      </c>
      <c r="D112" s="22"/>
      <c r="E112" s="22"/>
      <c r="F112" s="253" t="s">
        <v>95</v>
      </c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22"/>
      <c r="R112" s="23"/>
    </row>
    <row r="113" spans="2:18" s="1" customFormat="1" ht="36.75" customHeight="1">
      <c r="B113" s="31"/>
      <c r="C113" s="65" t="s">
        <v>96</v>
      </c>
      <c r="D113" s="32"/>
      <c r="E113" s="32"/>
      <c r="F113" s="221" t="str">
        <f>F8</f>
        <v>Plyn - Plynofikácia</v>
      </c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32"/>
      <c r="R113" s="33"/>
    </row>
    <row r="114" spans="2:18" s="1" customFormat="1" ht="6.7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18" s="1" customFormat="1" ht="18" customHeight="1">
      <c r="B115" s="31"/>
      <c r="C115" s="28" t="s">
        <v>17</v>
      </c>
      <c r="D115" s="32"/>
      <c r="E115" s="32"/>
      <c r="F115" s="26" t="str">
        <f>F10</f>
        <v>Dom služieb Dudince, 962 71 Dudince, p.č.: 171/1,2</v>
      </c>
      <c r="G115" s="32"/>
      <c r="H115" s="32"/>
      <c r="I115" s="32"/>
      <c r="J115" s="32"/>
      <c r="K115" s="28" t="s">
        <v>19</v>
      </c>
      <c r="L115" s="32"/>
      <c r="M115" s="246" t="str">
        <f>IF(O10="","",O10)</f>
        <v>25.1.2016</v>
      </c>
      <c r="N115" s="191"/>
      <c r="O115" s="191"/>
      <c r="P115" s="191"/>
      <c r="Q115" s="32"/>
      <c r="R115" s="33"/>
    </row>
    <row r="116" spans="2:18" s="1" customFormat="1" ht="6.7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18" s="1" customFormat="1" ht="12.75">
      <c r="B117" s="31"/>
      <c r="C117" s="28" t="s">
        <v>21</v>
      </c>
      <c r="D117" s="32"/>
      <c r="E117" s="32"/>
      <c r="F117" s="26" t="str">
        <f>E13</f>
        <v> </v>
      </c>
      <c r="G117" s="32"/>
      <c r="H117" s="32"/>
      <c r="I117" s="32"/>
      <c r="J117" s="32"/>
      <c r="K117" s="28" t="s">
        <v>26</v>
      </c>
      <c r="L117" s="32"/>
      <c r="M117" s="226" t="str">
        <f>E19</f>
        <v> </v>
      </c>
      <c r="N117" s="191"/>
      <c r="O117" s="191"/>
      <c r="P117" s="191"/>
      <c r="Q117" s="191"/>
      <c r="R117" s="33"/>
    </row>
    <row r="118" spans="2:18" s="1" customFormat="1" ht="14.25" customHeight="1">
      <c r="B118" s="31"/>
      <c r="C118" s="28" t="s">
        <v>25</v>
      </c>
      <c r="D118" s="32"/>
      <c r="E118" s="32"/>
      <c r="F118" s="26" t="str">
        <f>IF(E16="","",E16)</f>
        <v> </v>
      </c>
      <c r="G118" s="32"/>
      <c r="H118" s="32"/>
      <c r="I118" s="32"/>
      <c r="J118" s="32"/>
      <c r="K118" s="28" t="s">
        <v>30</v>
      </c>
      <c r="L118" s="32"/>
      <c r="M118" s="226" t="str">
        <f>E22</f>
        <v> </v>
      </c>
      <c r="N118" s="191"/>
      <c r="O118" s="191"/>
      <c r="P118" s="191"/>
      <c r="Q118" s="191"/>
      <c r="R118" s="33"/>
    </row>
    <row r="119" spans="2:18" s="1" customFormat="1" ht="9.75" customHeight="1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27" s="9" customFormat="1" ht="29.25" customHeight="1">
      <c r="B120" s="124"/>
      <c r="C120" s="125" t="s">
        <v>118</v>
      </c>
      <c r="D120" s="126" t="s">
        <v>119</v>
      </c>
      <c r="E120" s="126" t="s">
        <v>54</v>
      </c>
      <c r="F120" s="247" t="s">
        <v>120</v>
      </c>
      <c r="G120" s="248"/>
      <c r="H120" s="248"/>
      <c r="I120" s="248"/>
      <c r="J120" s="126" t="s">
        <v>121</v>
      </c>
      <c r="K120" s="126" t="s">
        <v>122</v>
      </c>
      <c r="L120" s="249" t="s">
        <v>123</v>
      </c>
      <c r="M120" s="248"/>
      <c r="N120" s="247" t="s">
        <v>103</v>
      </c>
      <c r="O120" s="248"/>
      <c r="P120" s="248"/>
      <c r="Q120" s="250"/>
      <c r="R120" s="127"/>
      <c r="T120" s="72" t="s">
        <v>124</v>
      </c>
      <c r="U120" s="73" t="s">
        <v>36</v>
      </c>
      <c r="V120" s="73" t="s">
        <v>125</v>
      </c>
      <c r="W120" s="73" t="s">
        <v>126</v>
      </c>
      <c r="X120" s="73" t="s">
        <v>127</v>
      </c>
      <c r="Y120" s="73" t="s">
        <v>128</v>
      </c>
      <c r="Z120" s="73" t="s">
        <v>129</v>
      </c>
      <c r="AA120" s="74" t="s">
        <v>130</v>
      </c>
    </row>
    <row r="121" spans="2:63" s="1" customFormat="1" ht="29.25" customHeight="1">
      <c r="B121" s="31"/>
      <c r="C121" s="76" t="s">
        <v>99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236">
        <f>BK121</f>
        <v>0</v>
      </c>
      <c r="O121" s="237"/>
      <c r="P121" s="237"/>
      <c r="Q121" s="237"/>
      <c r="R121" s="33"/>
      <c r="T121" s="75"/>
      <c r="U121" s="47"/>
      <c r="V121" s="47"/>
      <c r="W121" s="128">
        <f>W122+W141+W155</f>
        <v>252.82862500000002</v>
      </c>
      <c r="X121" s="47"/>
      <c r="Y121" s="128">
        <f>Y122+Y141+Y155</f>
        <v>35.09855400000001</v>
      </c>
      <c r="Z121" s="47"/>
      <c r="AA121" s="129">
        <f>AA122+AA141+AA155</f>
        <v>0</v>
      </c>
      <c r="AT121" s="17" t="s">
        <v>71</v>
      </c>
      <c r="AU121" s="17" t="s">
        <v>105</v>
      </c>
      <c r="BK121" s="130">
        <f>BK122+BK141+BK155</f>
        <v>0</v>
      </c>
    </row>
    <row r="122" spans="2:63" s="10" customFormat="1" ht="36.75" customHeight="1">
      <c r="B122" s="131"/>
      <c r="C122" s="132"/>
      <c r="D122" s="133" t="s">
        <v>106</v>
      </c>
      <c r="E122" s="133"/>
      <c r="F122" s="133"/>
      <c r="G122" s="133"/>
      <c r="H122" s="133"/>
      <c r="I122" s="133"/>
      <c r="J122" s="133"/>
      <c r="K122" s="133"/>
      <c r="L122" s="133"/>
      <c r="M122" s="133"/>
      <c r="N122" s="238">
        <f>BK122</f>
        <v>0</v>
      </c>
      <c r="O122" s="239"/>
      <c r="P122" s="239"/>
      <c r="Q122" s="239"/>
      <c r="R122" s="134"/>
      <c r="T122" s="135"/>
      <c r="U122" s="132"/>
      <c r="V122" s="132"/>
      <c r="W122" s="136">
        <f>W123+W137+W139</f>
        <v>199.19342500000002</v>
      </c>
      <c r="X122" s="132"/>
      <c r="Y122" s="136">
        <f>Y123+Y137+Y139</f>
        <v>35.025119000000004</v>
      </c>
      <c r="Z122" s="132"/>
      <c r="AA122" s="137">
        <f>AA123+AA137+AA139</f>
        <v>0</v>
      </c>
      <c r="AR122" s="138" t="s">
        <v>79</v>
      </c>
      <c r="AT122" s="139" t="s">
        <v>71</v>
      </c>
      <c r="AU122" s="139" t="s">
        <v>72</v>
      </c>
      <c r="AY122" s="138" t="s">
        <v>131</v>
      </c>
      <c r="BK122" s="140">
        <f>BK123+BK137+BK139</f>
        <v>0</v>
      </c>
    </row>
    <row r="123" spans="2:63" s="10" customFormat="1" ht="19.5" customHeight="1">
      <c r="B123" s="131"/>
      <c r="C123" s="132"/>
      <c r="D123" s="141" t="s">
        <v>107</v>
      </c>
      <c r="E123" s="141"/>
      <c r="F123" s="141"/>
      <c r="G123" s="141"/>
      <c r="H123" s="141"/>
      <c r="I123" s="141"/>
      <c r="J123" s="141"/>
      <c r="K123" s="141"/>
      <c r="L123" s="141"/>
      <c r="M123" s="141"/>
      <c r="N123" s="233">
        <f>BK123</f>
        <v>0</v>
      </c>
      <c r="O123" s="234"/>
      <c r="P123" s="234"/>
      <c r="Q123" s="234"/>
      <c r="R123" s="134"/>
      <c r="T123" s="135"/>
      <c r="U123" s="132"/>
      <c r="V123" s="132"/>
      <c r="W123" s="136">
        <f>SUM(W124:W136)</f>
        <v>146.94400000000002</v>
      </c>
      <c r="X123" s="132"/>
      <c r="Y123" s="136">
        <f>SUM(Y124:Y136)</f>
        <v>24.24773</v>
      </c>
      <c r="Z123" s="132"/>
      <c r="AA123" s="137">
        <f>SUM(AA124:AA136)</f>
        <v>0</v>
      </c>
      <c r="AR123" s="138" t="s">
        <v>79</v>
      </c>
      <c r="AT123" s="139" t="s">
        <v>71</v>
      </c>
      <c r="AU123" s="139" t="s">
        <v>79</v>
      </c>
      <c r="AY123" s="138" t="s">
        <v>131</v>
      </c>
      <c r="BK123" s="140">
        <f>SUM(BK124:BK136)</f>
        <v>0</v>
      </c>
    </row>
    <row r="124" spans="2:65" s="1" customFormat="1" ht="22.5" customHeight="1">
      <c r="B124" s="142"/>
      <c r="C124" s="143" t="s">
        <v>79</v>
      </c>
      <c r="D124" s="143" t="s">
        <v>132</v>
      </c>
      <c r="E124" s="144" t="s">
        <v>133</v>
      </c>
      <c r="F124" s="240" t="s">
        <v>134</v>
      </c>
      <c r="G124" s="241"/>
      <c r="H124" s="241"/>
      <c r="I124" s="241"/>
      <c r="J124" s="145" t="s">
        <v>135</v>
      </c>
      <c r="K124" s="146">
        <v>1</v>
      </c>
      <c r="L124" s="242"/>
      <c r="M124" s="241"/>
      <c r="N124" s="242"/>
      <c r="O124" s="241"/>
      <c r="P124" s="241"/>
      <c r="Q124" s="241"/>
      <c r="R124" s="147"/>
      <c r="T124" s="148" t="s">
        <v>3</v>
      </c>
      <c r="U124" s="40" t="s">
        <v>39</v>
      </c>
      <c r="V124" s="149">
        <v>0</v>
      </c>
      <c r="W124" s="149">
        <f aca="true" t="shared" si="0" ref="W124:W136">V124*K124</f>
        <v>0</v>
      </c>
      <c r="X124" s="149">
        <v>0</v>
      </c>
      <c r="Y124" s="149">
        <f aca="true" t="shared" si="1" ref="Y124:Y136">X124*K124</f>
        <v>0</v>
      </c>
      <c r="Z124" s="149">
        <v>0</v>
      </c>
      <c r="AA124" s="150">
        <f aca="true" t="shared" si="2" ref="AA124:AA136">Z124*K124</f>
        <v>0</v>
      </c>
      <c r="AR124" s="17" t="s">
        <v>136</v>
      </c>
      <c r="AT124" s="17" t="s">
        <v>132</v>
      </c>
      <c r="AU124" s="17" t="s">
        <v>83</v>
      </c>
      <c r="AY124" s="17" t="s">
        <v>131</v>
      </c>
      <c r="BE124" s="151">
        <f aca="true" t="shared" si="3" ref="BE124:BE136">IF(U124="základná",N124,0)</f>
        <v>0</v>
      </c>
      <c r="BF124" s="151">
        <f aca="true" t="shared" si="4" ref="BF124:BF136">IF(U124="znížená",N124,0)</f>
        <v>0</v>
      </c>
      <c r="BG124" s="151">
        <f aca="true" t="shared" si="5" ref="BG124:BG136">IF(U124="zákl. prenesená",N124,0)</f>
        <v>0</v>
      </c>
      <c r="BH124" s="151">
        <f aca="true" t="shared" si="6" ref="BH124:BH136">IF(U124="zníž. prenesená",N124,0)</f>
        <v>0</v>
      </c>
      <c r="BI124" s="151">
        <f aca="true" t="shared" si="7" ref="BI124:BI136">IF(U124="nulová",N124,0)</f>
        <v>0</v>
      </c>
      <c r="BJ124" s="17" t="s">
        <v>83</v>
      </c>
      <c r="BK124" s="152">
        <f aca="true" t="shared" si="8" ref="BK124:BK136">ROUND(L124*K124,3)</f>
        <v>0</v>
      </c>
      <c r="BL124" s="17" t="s">
        <v>136</v>
      </c>
      <c r="BM124" s="17" t="s">
        <v>137</v>
      </c>
    </row>
    <row r="125" spans="2:65" s="1" customFormat="1" ht="22.5" customHeight="1">
      <c r="B125" s="142"/>
      <c r="C125" s="143" t="s">
        <v>83</v>
      </c>
      <c r="D125" s="143" t="s">
        <v>132</v>
      </c>
      <c r="E125" s="144" t="s">
        <v>138</v>
      </c>
      <c r="F125" s="240" t="s">
        <v>139</v>
      </c>
      <c r="G125" s="241"/>
      <c r="H125" s="241"/>
      <c r="I125" s="241"/>
      <c r="J125" s="145" t="s">
        <v>140</v>
      </c>
      <c r="K125" s="146">
        <v>36</v>
      </c>
      <c r="L125" s="242"/>
      <c r="M125" s="241"/>
      <c r="N125" s="242"/>
      <c r="O125" s="241"/>
      <c r="P125" s="241"/>
      <c r="Q125" s="241"/>
      <c r="R125" s="147"/>
      <c r="T125" s="148" t="s">
        <v>3</v>
      </c>
      <c r="U125" s="40" t="s">
        <v>39</v>
      </c>
      <c r="V125" s="149">
        <v>1.509</v>
      </c>
      <c r="W125" s="149">
        <f t="shared" si="0"/>
        <v>54.324</v>
      </c>
      <c r="X125" s="149">
        <v>0</v>
      </c>
      <c r="Y125" s="149">
        <f t="shared" si="1"/>
        <v>0</v>
      </c>
      <c r="Z125" s="149">
        <v>0</v>
      </c>
      <c r="AA125" s="150">
        <f t="shared" si="2"/>
        <v>0</v>
      </c>
      <c r="AR125" s="17" t="s">
        <v>136</v>
      </c>
      <c r="AT125" s="17" t="s">
        <v>132</v>
      </c>
      <c r="AU125" s="17" t="s">
        <v>83</v>
      </c>
      <c r="AY125" s="17" t="s">
        <v>131</v>
      </c>
      <c r="BE125" s="151">
        <f t="shared" si="3"/>
        <v>0</v>
      </c>
      <c r="BF125" s="151">
        <f t="shared" si="4"/>
        <v>0</v>
      </c>
      <c r="BG125" s="151">
        <f t="shared" si="5"/>
        <v>0</v>
      </c>
      <c r="BH125" s="151">
        <f t="shared" si="6"/>
        <v>0</v>
      </c>
      <c r="BI125" s="151">
        <f t="shared" si="7"/>
        <v>0</v>
      </c>
      <c r="BJ125" s="17" t="s">
        <v>83</v>
      </c>
      <c r="BK125" s="152">
        <f t="shared" si="8"/>
        <v>0</v>
      </c>
      <c r="BL125" s="17" t="s">
        <v>136</v>
      </c>
      <c r="BM125" s="17" t="s">
        <v>141</v>
      </c>
    </row>
    <row r="126" spans="2:65" s="1" customFormat="1" ht="44.25" customHeight="1">
      <c r="B126" s="142"/>
      <c r="C126" s="143" t="s">
        <v>142</v>
      </c>
      <c r="D126" s="143" t="s">
        <v>132</v>
      </c>
      <c r="E126" s="144" t="s">
        <v>143</v>
      </c>
      <c r="F126" s="240" t="s">
        <v>144</v>
      </c>
      <c r="G126" s="241"/>
      <c r="H126" s="241"/>
      <c r="I126" s="241"/>
      <c r="J126" s="145" t="s">
        <v>140</v>
      </c>
      <c r="K126" s="146">
        <v>36</v>
      </c>
      <c r="L126" s="242"/>
      <c r="M126" s="241"/>
      <c r="N126" s="242"/>
      <c r="O126" s="241"/>
      <c r="P126" s="241"/>
      <c r="Q126" s="241"/>
      <c r="R126" s="147"/>
      <c r="T126" s="148" t="s">
        <v>3</v>
      </c>
      <c r="U126" s="40" t="s">
        <v>39</v>
      </c>
      <c r="V126" s="149">
        <v>0.08</v>
      </c>
      <c r="W126" s="149">
        <f t="shared" si="0"/>
        <v>2.88</v>
      </c>
      <c r="X126" s="149">
        <v>0</v>
      </c>
      <c r="Y126" s="149">
        <f t="shared" si="1"/>
        <v>0</v>
      </c>
      <c r="Z126" s="149">
        <v>0</v>
      </c>
      <c r="AA126" s="150">
        <f t="shared" si="2"/>
        <v>0</v>
      </c>
      <c r="AR126" s="17" t="s">
        <v>136</v>
      </c>
      <c r="AT126" s="17" t="s">
        <v>132</v>
      </c>
      <c r="AU126" s="17" t="s">
        <v>83</v>
      </c>
      <c r="AY126" s="17" t="s">
        <v>131</v>
      </c>
      <c r="BE126" s="151">
        <f t="shared" si="3"/>
        <v>0</v>
      </c>
      <c r="BF126" s="151">
        <f t="shared" si="4"/>
        <v>0</v>
      </c>
      <c r="BG126" s="151">
        <f t="shared" si="5"/>
        <v>0</v>
      </c>
      <c r="BH126" s="151">
        <f t="shared" si="6"/>
        <v>0</v>
      </c>
      <c r="BI126" s="151">
        <f t="shared" si="7"/>
        <v>0</v>
      </c>
      <c r="BJ126" s="17" t="s">
        <v>83</v>
      </c>
      <c r="BK126" s="152">
        <f t="shared" si="8"/>
        <v>0</v>
      </c>
      <c r="BL126" s="17" t="s">
        <v>136</v>
      </c>
      <c r="BM126" s="17" t="s">
        <v>145</v>
      </c>
    </row>
    <row r="127" spans="2:65" s="1" customFormat="1" ht="31.5" customHeight="1">
      <c r="B127" s="142"/>
      <c r="C127" s="143" t="s">
        <v>136</v>
      </c>
      <c r="D127" s="143" t="s">
        <v>132</v>
      </c>
      <c r="E127" s="144" t="s">
        <v>146</v>
      </c>
      <c r="F127" s="240" t="s">
        <v>147</v>
      </c>
      <c r="G127" s="241"/>
      <c r="H127" s="241"/>
      <c r="I127" s="241"/>
      <c r="J127" s="145" t="s">
        <v>148</v>
      </c>
      <c r="K127" s="146">
        <v>90</v>
      </c>
      <c r="L127" s="242"/>
      <c r="M127" s="241"/>
      <c r="N127" s="242"/>
      <c r="O127" s="241"/>
      <c r="P127" s="241"/>
      <c r="Q127" s="241"/>
      <c r="R127" s="147"/>
      <c r="T127" s="148" t="s">
        <v>3</v>
      </c>
      <c r="U127" s="40" t="s">
        <v>39</v>
      </c>
      <c r="V127" s="149">
        <v>0.249</v>
      </c>
      <c r="W127" s="149">
        <f t="shared" si="0"/>
        <v>22.41</v>
      </c>
      <c r="X127" s="149">
        <v>0.028197</v>
      </c>
      <c r="Y127" s="149">
        <f t="shared" si="1"/>
        <v>2.53773</v>
      </c>
      <c r="Z127" s="149">
        <v>0</v>
      </c>
      <c r="AA127" s="150">
        <f t="shared" si="2"/>
        <v>0</v>
      </c>
      <c r="AR127" s="17" t="s">
        <v>136</v>
      </c>
      <c r="AT127" s="17" t="s">
        <v>132</v>
      </c>
      <c r="AU127" s="17" t="s">
        <v>83</v>
      </c>
      <c r="AY127" s="17" t="s">
        <v>131</v>
      </c>
      <c r="BE127" s="151">
        <f t="shared" si="3"/>
        <v>0</v>
      </c>
      <c r="BF127" s="151">
        <f t="shared" si="4"/>
        <v>0</v>
      </c>
      <c r="BG127" s="151">
        <f t="shared" si="5"/>
        <v>0</v>
      </c>
      <c r="BH127" s="151">
        <f t="shared" si="6"/>
        <v>0</v>
      </c>
      <c r="BI127" s="151">
        <f t="shared" si="7"/>
        <v>0</v>
      </c>
      <c r="BJ127" s="17" t="s">
        <v>83</v>
      </c>
      <c r="BK127" s="152">
        <f t="shared" si="8"/>
        <v>0</v>
      </c>
      <c r="BL127" s="17" t="s">
        <v>136</v>
      </c>
      <c r="BM127" s="17" t="s">
        <v>149</v>
      </c>
    </row>
    <row r="128" spans="2:65" s="1" customFormat="1" ht="31.5" customHeight="1">
      <c r="B128" s="142"/>
      <c r="C128" s="143" t="s">
        <v>150</v>
      </c>
      <c r="D128" s="143" t="s">
        <v>132</v>
      </c>
      <c r="E128" s="144" t="s">
        <v>151</v>
      </c>
      <c r="F128" s="240" t="s">
        <v>152</v>
      </c>
      <c r="G128" s="241"/>
      <c r="H128" s="241"/>
      <c r="I128" s="241"/>
      <c r="J128" s="145" t="s">
        <v>148</v>
      </c>
      <c r="K128" s="146">
        <v>90</v>
      </c>
      <c r="L128" s="242"/>
      <c r="M128" s="241"/>
      <c r="N128" s="242"/>
      <c r="O128" s="241"/>
      <c r="P128" s="241"/>
      <c r="Q128" s="241"/>
      <c r="R128" s="147"/>
      <c r="T128" s="148" t="s">
        <v>3</v>
      </c>
      <c r="U128" s="40" t="s">
        <v>39</v>
      </c>
      <c r="V128" s="149">
        <v>0.188</v>
      </c>
      <c r="W128" s="149">
        <f t="shared" si="0"/>
        <v>16.92</v>
      </c>
      <c r="X128" s="149">
        <v>0</v>
      </c>
      <c r="Y128" s="149">
        <f t="shared" si="1"/>
        <v>0</v>
      </c>
      <c r="Z128" s="149">
        <v>0</v>
      </c>
      <c r="AA128" s="150">
        <f t="shared" si="2"/>
        <v>0</v>
      </c>
      <c r="AR128" s="17" t="s">
        <v>136</v>
      </c>
      <c r="AT128" s="17" t="s">
        <v>132</v>
      </c>
      <c r="AU128" s="17" t="s">
        <v>83</v>
      </c>
      <c r="AY128" s="17" t="s">
        <v>131</v>
      </c>
      <c r="BE128" s="151">
        <f t="shared" si="3"/>
        <v>0</v>
      </c>
      <c r="BF128" s="151">
        <f t="shared" si="4"/>
        <v>0</v>
      </c>
      <c r="BG128" s="151">
        <f t="shared" si="5"/>
        <v>0</v>
      </c>
      <c r="BH128" s="151">
        <f t="shared" si="6"/>
        <v>0</v>
      </c>
      <c r="BI128" s="151">
        <f t="shared" si="7"/>
        <v>0</v>
      </c>
      <c r="BJ128" s="17" t="s">
        <v>83</v>
      </c>
      <c r="BK128" s="152">
        <f t="shared" si="8"/>
        <v>0</v>
      </c>
      <c r="BL128" s="17" t="s">
        <v>136</v>
      </c>
      <c r="BM128" s="17" t="s">
        <v>153</v>
      </c>
    </row>
    <row r="129" spans="2:65" s="1" customFormat="1" ht="22.5" customHeight="1">
      <c r="B129" s="142"/>
      <c r="C129" s="143" t="s">
        <v>154</v>
      </c>
      <c r="D129" s="143" t="s">
        <v>132</v>
      </c>
      <c r="E129" s="144" t="s">
        <v>155</v>
      </c>
      <c r="F129" s="240" t="s">
        <v>156</v>
      </c>
      <c r="G129" s="241"/>
      <c r="H129" s="241"/>
      <c r="I129" s="241"/>
      <c r="J129" s="145" t="s">
        <v>140</v>
      </c>
      <c r="K129" s="146">
        <v>19</v>
      </c>
      <c r="L129" s="242"/>
      <c r="M129" s="241"/>
      <c r="N129" s="242"/>
      <c r="O129" s="241"/>
      <c r="P129" s="241"/>
      <c r="Q129" s="241"/>
      <c r="R129" s="147"/>
      <c r="T129" s="148" t="s">
        <v>3</v>
      </c>
      <c r="U129" s="40" t="s">
        <v>39</v>
      </c>
      <c r="V129" s="149">
        <v>0.117</v>
      </c>
      <c r="W129" s="149">
        <f t="shared" si="0"/>
        <v>2.2230000000000003</v>
      </c>
      <c r="X129" s="149">
        <v>0</v>
      </c>
      <c r="Y129" s="149">
        <f t="shared" si="1"/>
        <v>0</v>
      </c>
      <c r="Z129" s="149">
        <v>0</v>
      </c>
      <c r="AA129" s="150">
        <f t="shared" si="2"/>
        <v>0</v>
      </c>
      <c r="AR129" s="17" t="s">
        <v>136</v>
      </c>
      <c r="AT129" s="17" t="s">
        <v>132</v>
      </c>
      <c r="AU129" s="17" t="s">
        <v>83</v>
      </c>
      <c r="AY129" s="17" t="s">
        <v>131</v>
      </c>
      <c r="BE129" s="151">
        <f t="shared" si="3"/>
        <v>0</v>
      </c>
      <c r="BF129" s="151">
        <f t="shared" si="4"/>
        <v>0</v>
      </c>
      <c r="BG129" s="151">
        <f t="shared" si="5"/>
        <v>0</v>
      </c>
      <c r="BH129" s="151">
        <f t="shared" si="6"/>
        <v>0</v>
      </c>
      <c r="BI129" s="151">
        <f t="shared" si="7"/>
        <v>0</v>
      </c>
      <c r="BJ129" s="17" t="s">
        <v>83</v>
      </c>
      <c r="BK129" s="152">
        <f t="shared" si="8"/>
        <v>0</v>
      </c>
      <c r="BL129" s="17" t="s">
        <v>136</v>
      </c>
      <c r="BM129" s="17" t="s">
        <v>157</v>
      </c>
    </row>
    <row r="130" spans="2:65" s="1" customFormat="1" ht="31.5" customHeight="1">
      <c r="B130" s="142"/>
      <c r="C130" s="143" t="s">
        <v>158</v>
      </c>
      <c r="D130" s="143" t="s">
        <v>132</v>
      </c>
      <c r="E130" s="144" t="s">
        <v>159</v>
      </c>
      <c r="F130" s="240" t="s">
        <v>160</v>
      </c>
      <c r="G130" s="241"/>
      <c r="H130" s="241"/>
      <c r="I130" s="241"/>
      <c r="J130" s="145" t="s">
        <v>140</v>
      </c>
      <c r="K130" s="146">
        <v>190</v>
      </c>
      <c r="L130" s="242"/>
      <c r="M130" s="241"/>
      <c r="N130" s="242"/>
      <c r="O130" s="241"/>
      <c r="P130" s="241"/>
      <c r="Q130" s="241"/>
      <c r="R130" s="147"/>
      <c r="T130" s="148" t="s">
        <v>3</v>
      </c>
      <c r="U130" s="40" t="s">
        <v>39</v>
      </c>
      <c r="V130" s="149">
        <v>0.007</v>
      </c>
      <c r="W130" s="149">
        <f t="shared" si="0"/>
        <v>1.33</v>
      </c>
      <c r="X130" s="149">
        <v>0</v>
      </c>
      <c r="Y130" s="149">
        <f t="shared" si="1"/>
        <v>0</v>
      </c>
      <c r="Z130" s="149">
        <v>0</v>
      </c>
      <c r="AA130" s="150">
        <f t="shared" si="2"/>
        <v>0</v>
      </c>
      <c r="AR130" s="17" t="s">
        <v>136</v>
      </c>
      <c r="AT130" s="17" t="s">
        <v>132</v>
      </c>
      <c r="AU130" s="17" t="s">
        <v>83</v>
      </c>
      <c r="AY130" s="17" t="s">
        <v>131</v>
      </c>
      <c r="BE130" s="151">
        <f t="shared" si="3"/>
        <v>0</v>
      </c>
      <c r="BF130" s="151">
        <f t="shared" si="4"/>
        <v>0</v>
      </c>
      <c r="BG130" s="151">
        <f t="shared" si="5"/>
        <v>0</v>
      </c>
      <c r="BH130" s="151">
        <f t="shared" si="6"/>
        <v>0</v>
      </c>
      <c r="BI130" s="151">
        <f t="shared" si="7"/>
        <v>0</v>
      </c>
      <c r="BJ130" s="17" t="s">
        <v>83</v>
      </c>
      <c r="BK130" s="152">
        <f t="shared" si="8"/>
        <v>0</v>
      </c>
      <c r="BL130" s="17" t="s">
        <v>136</v>
      </c>
      <c r="BM130" s="17" t="s">
        <v>161</v>
      </c>
    </row>
    <row r="131" spans="2:65" s="1" customFormat="1" ht="31.5" customHeight="1">
      <c r="B131" s="142"/>
      <c r="C131" s="143" t="s">
        <v>162</v>
      </c>
      <c r="D131" s="143" t="s">
        <v>132</v>
      </c>
      <c r="E131" s="144" t="s">
        <v>163</v>
      </c>
      <c r="F131" s="240" t="s">
        <v>164</v>
      </c>
      <c r="G131" s="241"/>
      <c r="H131" s="241"/>
      <c r="I131" s="241"/>
      <c r="J131" s="145" t="s">
        <v>140</v>
      </c>
      <c r="K131" s="146">
        <v>19</v>
      </c>
      <c r="L131" s="242"/>
      <c r="M131" s="241"/>
      <c r="N131" s="242"/>
      <c r="O131" s="241"/>
      <c r="P131" s="241"/>
      <c r="Q131" s="241"/>
      <c r="R131" s="147"/>
      <c r="T131" s="148" t="s">
        <v>3</v>
      </c>
      <c r="U131" s="40" t="s">
        <v>39</v>
      </c>
      <c r="V131" s="149">
        <v>0.617</v>
      </c>
      <c r="W131" s="149">
        <f t="shared" si="0"/>
        <v>11.722999999999999</v>
      </c>
      <c r="X131" s="149">
        <v>0</v>
      </c>
      <c r="Y131" s="149">
        <f t="shared" si="1"/>
        <v>0</v>
      </c>
      <c r="Z131" s="149">
        <v>0</v>
      </c>
      <c r="AA131" s="150">
        <f t="shared" si="2"/>
        <v>0</v>
      </c>
      <c r="AR131" s="17" t="s">
        <v>136</v>
      </c>
      <c r="AT131" s="17" t="s">
        <v>132</v>
      </c>
      <c r="AU131" s="17" t="s">
        <v>83</v>
      </c>
      <c r="AY131" s="17" t="s">
        <v>131</v>
      </c>
      <c r="BE131" s="151">
        <f t="shared" si="3"/>
        <v>0</v>
      </c>
      <c r="BF131" s="151">
        <f t="shared" si="4"/>
        <v>0</v>
      </c>
      <c r="BG131" s="151">
        <f t="shared" si="5"/>
        <v>0</v>
      </c>
      <c r="BH131" s="151">
        <f t="shared" si="6"/>
        <v>0</v>
      </c>
      <c r="BI131" s="151">
        <f t="shared" si="7"/>
        <v>0</v>
      </c>
      <c r="BJ131" s="17" t="s">
        <v>83</v>
      </c>
      <c r="BK131" s="152">
        <f t="shared" si="8"/>
        <v>0</v>
      </c>
      <c r="BL131" s="17" t="s">
        <v>136</v>
      </c>
      <c r="BM131" s="17" t="s">
        <v>165</v>
      </c>
    </row>
    <row r="132" spans="2:65" s="1" customFormat="1" ht="22.5" customHeight="1">
      <c r="B132" s="142"/>
      <c r="C132" s="143" t="s">
        <v>166</v>
      </c>
      <c r="D132" s="143" t="s">
        <v>132</v>
      </c>
      <c r="E132" s="144" t="s">
        <v>167</v>
      </c>
      <c r="F132" s="240" t="s">
        <v>168</v>
      </c>
      <c r="G132" s="241"/>
      <c r="H132" s="241"/>
      <c r="I132" s="241"/>
      <c r="J132" s="145" t="s">
        <v>140</v>
      </c>
      <c r="K132" s="146">
        <v>19</v>
      </c>
      <c r="L132" s="242"/>
      <c r="M132" s="241"/>
      <c r="N132" s="242"/>
      <c r="O132" s="241"/>
      <c r="P132" s="241"/>
      <c r="Q132" s="241"/>
      <c r="R132" s="147"/>
      <c r="T132" s="148" t="s">
        <v>3</v>
      </c>
      <c r="U132" s="40" t="s">
        <v>39</v>
      </c>
      <c r="V132" s="149">
        <v>0.009</v>
      </c>
      <c r="W132" s="149">
        <f t="shared" si="0"/>
        <v>0.17099999999999999</v>
      </c>
      <c r="X132" s="149">
        <v>0</v>
      </c>
      <c r="Y132" s="149">
        <f t="shared" si="1"/>
        <v>0</v>
      </c>
      <c r="Z132" s="149">
        <v>0</v>
      </c>
      <c r="AA132" s="150">
        <f t="shared" si="2"/>
        <v>0</v>
      </c>
      <c r="AR132" s="17" t="s">
        <v>136</v>
      </c>
      <c r="AT132" s="17" t="s">
        <v>132</v>
      </c>
      <c r="AU132" s="17" t="s">
        <v>83</v>
      </c>
      <c r="AY132" s="17" t="s">
        <v>131</v>
      </c>
      <c r="BE132" s="151">
        <f t="shared" si="3"/>
        <v>0</v>
      </c>
      <c r="BF132" s="151">
        <f t="shared" si="4"/>
        <v>0</v>
      </c>
      <c r="BG132" s="151">
        <f t="shared" si="5"/>
        <v>0</v>
      </c>
      <c r="BH132" s="151">
        <f t="shared" si="6"/>
        <v>0</v>
      </c>
      <c r="BI132" s="151">
        <f t="shared" si="7"/>
        <v>0</v>
      </c>
      <c r="BJ132" s="17" t="s">
        <v>83</v>
      </c>
      <c r="BK132" s="152">
        <f t="shared" si="8"/>
        <v>0</v>
      </c>
      <c r="BL132" s="17" t="s">
        <v>136</v>
      </c>
      <c r="BM132" s="17" t="s">
        <v>169</v>
      </c>
    </row>
    <row r="133" spans="2:65" s="1" customFormat="1" ht="31.5" customHeight="1">
      <c r="B133" s="142"/>
      <c r="C133" s="143" t="s">
        <v>170</v>
      </c>
      <c r="D133" s="143" t="s">
        <v>132</v>
      </c>
      <c r="E133" s="144" t="s">
        <v>171</v>
      </c>
      <c r="F133" s="240" t="s">
        <v>172</v>
      </c>
      <c r="G133" s="241"/>
      <c r="H133" s="241"/>
      <c r="I133" s="241"/>
      <c r="J133" s="145" t="s">
        <v>140</v>
      </c>
      <c r="K133" s="146">
        <v>19</v>
      </c>
      <c r="L133" s="242"/>
      <c r="M133" s="241"/>
      <c r="N133" s="242"/>
      <c r="O133" s="241"/>
      <c r="P133" s="241"/>
      <c r="Q133" s="241"/>
      <c r="R133" s="147"/>
      <c r="T133" s="148" t="s">
        <v>3</v>
      </c>
      <c r="U133" s="40" t="s">
        <v>39</v>
      </c>
      <c r="V133" s="149">
        <v>0</v>
      </c>
      <c r="W133" s="149">
        <f t="shared" si="0"/>
        <v>0</v>
      </c>
      <c r="X133" s="149">
        <v>0</v>
      </c>
      <c r="Y133" s="149">
        <f t="shared" si="1"/>
        <v>0</v>
      </c>
      <c r="Z133" s="149">
        <v>0</v>
      </c>
      <c r="AA133" s="150">
        <f t="shared" si="2"/>
        <v>0</v>
      </c>
      <c r="AR133" s="17" t="s">
        <v>136</v>
      </c>
      <c r="AT133" s="17" t="s">
        <v>132</v>
      </c>
      <c r="AU133" s="17" t="s">
        <v>83</v>
      </c>
      <c r="AY133" s="17" t="s">
        <v>131</v>
      </c>
      <c r="BE133" s="151">
        <f t="shared" si="3"/>
        <v>0</v>
      </c>
      <c r="BF133" s="151">
        <f t="shared" si="4"/>
        <v>0</v>
      </c>
      <c r="BG133" s="151">
        <f t="shared" si="5"/>
        <v>0</v>
      </c>
      <c r="BH133" s="151">
        <f t="shared" si="6"/>
        <v>0</v>
      </c>
      <c r="BI133" s="151">
        <f t="shared" si="7"/>
        <v>0</v>
      </c>
      <c r="BJ133" s="17" t="s">
        <v>83</v>
      </c>
      <c r="BK133" s="152">
        <f t="shared" si="8"/>
        <v>0</v>
      </c>
      <c r="BL133" s="17" t="s">
        <v>136</v>
      </c>
      <c r="BM133" s="17" t="s">
        <v>173</v>
      </c>
    </row>
    <row r="134" spans="2:65" s="1" customFormat="1" ht="31.5" customHeight="1">
      <c r="B134" s="142"/>
      <c r="C134" s="143" t="s">
        <v>174</v>
      </c>
      <c r="D134" s="143" t="s">
        <v>132</v>
      </c>
      <c r="E134" s="144" t="s">
        <v>175</v>
      </c>
      <c r="F134" s="240" t="s">
        <v>176</v>
      </c>
      <c r="G134" s="241"/>
      <c r="H134" s="241"/>
      <c r="I134" s="241"/>
      <c r="J134" s="145" t="s">
        <v>140</v>
      </c>
      <c r="K134" s="146">
        <v>17</v>
      </c>
      <c r="L134" s="242"/>
      <c r="M134" s="241"/>
      <c r="N134" s="242"/>
      <c r="O134" s="241"/>
      <c r="P134" s="241"/>
      <c r="Q134" s="241"/>
      <c r="R134" s="147"/>
      <c r="T134" s="148" t="s">
        <v>3</v>
      </c>
      <c r="U134" s="40" t="s">
        <v>39</v>
      </c>
      <c r="V134" s="149">
        <v>0.229</v>
      </c>
      <c r="W134" s="149">
        <f t="shared" si="0"/>
        <v>3.8930000000000002</v>
      </c>
      <c r="X134" s="149">
        <v>0</v>
      </c>
      <c r="Y134" s="149">
        <f t="shared" si="1"/>
        <v>0</v>
      </c>
      <c r="Z134" s="149">
        <v>0</v>
      </c>
      <c r="AA134" s="150">
        <f t="shared" si="2"/>
        <v>0</v>
      </c>
      <c r="AR134" s="17" t="s">
        <v>136</v>
      </c>
      <c r="AT134" s="17" t="s">
        <v>132</v>
      </c>
      <c r="AU134" s="17" t="s">
        <v>83</v>
      </c>
      <c r="AY134" s="17" t="s">
        <v>131</v>
      </c>
      <c r="BE134" s="151">
        <f t="shared" si="3"/>
        <v>0</v>
      </c>
      <c r="BF134" s="151">
        <f t="shared" si="4"/>
        <v>0</v>
      </c>
      <c r="BG134" s="151">
        <f t="shared" si="5"/>
        <v>0</v>
      </c>
      <c r="BH134" s="151">
        <f t="shared" si="6"/>
        <v>0</v>
      </c>
      <c r="BI134" s="151">
        <f t="shared" si="7"/>
        <v>0</v>
      </c>
      <c r="BJ134" s="17" t="s">
        <v>83</v>
      </c>
      <c r="BK134" s="152">
        <f t="shared" si="8"/>
        <v>0</v>
      </c>
      <c r="BL134" s="17" t="s">
        <v>136</v>
      </c>
      <c r="BM134" s="17" t="s">
        <v>177</v>
      </c>
    </row>
    <row r="135" spans="2:65" s="1" customFormat="1" ht="31.5" customHeight="1">
      <c r="B135" s="142"/>
      <c r="C135" s="143" t="s">
        <v>178</v>
      </c>
      <c r="D135" s="143" t="s">
        <v>132</v>
      </c>
      <c r="E135" s="144" t="s">
        <v>179</v>
      </c>
      <c r="F135" s="240" t="s">
        <v>180</v>
      </c>
      <c r="G135" s="241"/>
      <c r="H135" s="241"/>
      <c r="I135" s="241"/>
      <c r="J135" s="145" t="s">
        <v>140</v>
      </c>
      <c r="K135" s="146">
        <v>13</v>
      </c>
      <c r="L135" s="242"/>
      <c r="M135" s="241"/>
      <c r="N135" s="242"/>
      <c r="O135" s="241"/>
      <c r="P135" s="241"/>
      <c r="Q135" s="241"/>
      <c r="R135" s="147"/>
      <c r="T135" s="148" t="s">
        <v>3</v>
      </c>
      <c r="U135" s="40" t="s">
        <v>39</v>
      </c>
      <c r="V135" s="149">
        <v>2.39</v>
      </c>
      <c r="W135" s="149">
        <f t="shared" si="0"/>
        <v>31.07</v>
      </c>
      <c r="X135" s="149">
        <v>0</v>
      </c>
      <c r="Y135" s="149">
        <f t="shared" si="1"/>
        <v>0</v>
      </c>
      <c r="Z135" s="149">
        <v>0</v>
      </c>
      <c r="AA135" s="150">
        <f t="shared" si="2"/>
        <v>0</v>
      </c>
      <c r="AR135" s="17" t="s">
        <v>136</v>
      </c>
      <c r="AT135" s="17" t="s">
        <v>132</v>
      </c>
      <c r="AU135" s="17" t="s">
        <v>83</v>
      </c>
      <c r="AY135" s="17" t="s">
        <v>131</v>
      </c>
      <c r="BE135" s="151">
        <f t="shared" si="3"/>
        <v>0</v>
      </c>
      <c r="BF135" s="151">
        <f t="shared" si="4"/>
        <v>0</v>
      </c>
      <c r="BG135" s="151">
        <f t="shared" si="5"/>
        <v>0</v>
      </c>
      <c r="BH135" s="151">
        <f t="shared" si="6"/>
        <v>0</v>
      </c>
      <c r="BI135" s="151">
        <f t="shared" si="7"/>
        <v>0</v>
      </c>
      <c r="BJ135" s="17" t="s">
        <v>83</v>
      </c>
      <c r="BK135" s="152">
        <f t="shared" si="8"/>
        <v>0</v>
      </c>
      <c r="BL135" s="17" t="s">
        <v>136</v>
      </c>
      <c r="BM135" s="17" t="s">
        <v>181</v>
      </c>
    </row>
    <row r="136" spans="2:65" s="1" customFormat="1" ht="22.5" customHeight="1">
      <c r="B136" s="142"/>
      <c r="C136" s="153" t="s">
        <v>182</v>
      </c>
      <c r="D136" s="153" t="s">
        <v>183</v>
      </c>
      <c r="E136" s="154" t="s">
        <v>184</v>
      </c>
      <c r="F136" s="243" t="s">
        <v>185</v>
      </c>
      <c r="G136" s="244"/>
      <c r="H136" s="244"/>
      <c r="I136" s="244"/>
      <c r="J136" s="155" t="s">
        <v>140</v>
      </c>
      <c r="K136" s="156">
        <v>13</v>
      </c>
      <c r="L136" s="245"/>
      <c r="M136" s="244"/>
      <c r="N136" s="245"/>
      <c r="O136" s="241"/>
      <c r="P136" s="241"/>
      <c r="Q136" s="241"/>
      <c r="R136" s="147"/>
      <c r="T136" s="148" t="s">
        <v>3</v>
      </c>
      <c r="U136" s="40" t="s">
        <v>39</v>
      </c>
      <c r="V136" s="149">
        <v>0</v>
      </c>
      <c r="W136" s="149">
        <f t="shared" si="0"/>
        <v>0</v>
      </c>
      <c r="X136" s="149">
        <v>1.67</v>
      </c>
      <c r="Y136" s="149">
        <f t="shared" si="1"/>
        <v>21.71</v>
      </c>
      <c r="Z136" s="149">
        <v>0</v>
      </c>
      <c r="AA136" s="150">
        <f t="shared" si="2"/>
        <v>0</v>
      </c>
      <c r="AR136" s="17" t="s">
        <v>162</v>
      </c>
      <c r="AT136" s="17" t="s">
        <v>183</v>
      </c>
      <c r="AU136" s="17" t="s">
        <v>83</v>
      </c>
      <c r="AY136" s="17" t="s">
        <v>131</v>
      </c>
      <c r="BE136" s="151">
        <f t="shared" si="3"/>
        <v>0</v>
      </c>
      <c r="BF136" s="151">
        <f t="shared" si="4"/>
        <v>0</v>
      </c>
      <c r="BG136" s="151">
        <f t="shared" si="5"/>
        <v>0</v>
      </c>
      <c r="BH136" s="151">
        <f t="shared" si="6"/>
        <v>0</v>
      </c>
      <c r="BI136" s="151">
        <f t="shared" si="7"/>
        <v>0</v>
      </c>
      <c r="BJ136" s="17" t="s">
        <v>83</v>
      </c>
      <c r="BK136" s="152">
        <f t="shared" si="8"/>
        <v>0</v>
      </c>
      <c r="BL136" s="17" t="s">
        <v>136</v>
      </c>
      <c r="BM136" s="17" t="s">
        <v>186</v>
      </c>
    </row>
    <row r="137" spans="2:63" s="10" customFormat="1" ht="29.25" customHeight="1">
      <c r="B137" s="131"/>
      <c r="C137" s="132"/>
      <c r="D137" s="141" t="s">
        <v>108</v>
      </c>
      <c r="E137" s="141"/>
      <c r="F137" s="141"/>
      <c r="G137" s="141"/>
      <c r="H137" s="141"/>
      <c r="I137" s="141"/>
      <c r="J137" s="141"/>
      <c r="K137" s="141"/>
      <c r="L137" s="141"/>
      <c r="M137" s="141"/>
      <c r="N137" s="229"/>
      <c r="O137" s="230"/>
      <c r="P137" s="230"/>
      <c r="Q137" s="230"/>
      <c r="R137" s="134"/>
      <c r="T137" s="135"/>
      <c r="U137" s="132"/>
      <c r="V137" s="132"/>
      <c r="W137" s="136">
        <f>W138</f>
        <v>7.1022</v>
      </c>
      <c r="X137" s="132"/>
      <c r="Y137" s="136">
        <f>Y138</f>
        <v>10.777389000000001</v>
      </c>
      <c r="Z137" s="132"/>
      <c r="AA137" s="137">
        <f>AA138</f>
        <v>0</v>
      </c>
      <c r="AR137" s="138" t="s">
        <v>79</v>
      </c>
      <c r="AT137" s="139" t="s">
        <v>71</v>
      </c>
      <c r="AU137" s="139" t="s">
        <v>79</v>
      </c>
      <c r="AY137" s="138" t="s">
        <v>131</v>
      </c>
      <c r="BK137" s="140">
        <f>BK138</f>
        <v>0</v>
      </c>
    </row>
    <row r="138" spans="2:65" s="1" customFormat="1" ht="31.5" customHeight="1">
      <c r="B138" s="142"/>
      <c r="C138" s="143" t="s">
        <v>187</v>
      </c>
      <c r="D138" s="143" t="s">
        <v>132</v>
      </c>
      <c r="E138" s="144" t="s">
        <v>188</v>
      </c>
      <c r="F138" s="240" t="s">
        <v>189</v>
      </c>
      <c r="G138" s="241"/>
      <c r="H138" s="241"/>
      <c r="I138" s="241"/>
      <c r="J138" s="145" t="s">
        <v>140</v>
      </c>
      <c r="K138" s="146">
        <v>5.7</v>
      </c>
      <c r="L138" s="242"/>
      <c r="M138" s="241"/>
      <c r="N138" s="242"/>
      <c r="O138" s="241"/>
      <c r="P138" s="241"/>
      <c r="Q138" s="241"/>
      <c r="R138" s="147"/>
      <c r="T138" s="148" t="s">
        <v>3</v>
      </c>
      <c r="U138" s="40" t="s">
        <v>39</v>
      </c>
      <c r="V138" s="149">
        <v>1.246</v>
      </c>
      <c r="W138" s="149">
        <f>V138*K138</f>
        <v>7.1022</v>
      </c>
      <c r="X138" s="149">
        <v>1.89077</v>
      </c>
      <c r="Y138" s="149">
        <f>X138*K138</f>
        <v>10.777389000000001</v>
      </c>
      <c r="Z138" s="149">
        <v>0</v>
      </c>
      <c r="AA138" s="150">
        <f>Z138*K138</f>
        <v>0</v>
      </c>
      <c r="AR138" s="17" t="s">
        <v>136</v>
      </c>
      <c r="AT138" s="17" t="s">
        <v>132</v>
      </c>
      <c r="AU138" s="17" t="s">
        <v>83</v>
      </c>
      <c r="AY138" s="17" t="s">
        <v>131</v>
      </c>
      <c r="BE138" s="151">
        <f>IF(U138="základná",N138,0)</f>
        <v>0</v>
      </c>
      <c r="BF138" s="151">
        <f>IF(U138="znížená",N138,0)</f>
        <v>0</v>
      </c>
      <c r="BG138" s="151">
        <f>IF(U138="zákl. prenesená",N138,0)</f>
        <v>0</v>
      </c>
      <c r="BH138" s="151">
        <f>IF(U138="zníž. prenesená",N138,0)</f>
        <v>0</v>
      </c>
      <c r="BI138" s="151">
        <f>IF(U138="nulová",N138,0)</f>
        <v>0</v>
      </c>
      <c r="BJ138" s="17" t="s">
        <v>83</v>
      </c>
      <c r="BK138" s="152">
        <f>ROUND(L138*K138,3)</f>
        <v>0</v>
      </c>
      <c r="BL138" s="17" t="s">
        <v>136</v>
      </c>
      <c r="BM138" s="17" t="s">
        <v>190</v>
      </c>
    </row>
    <row r="139" spans="2:63" s="10" customFormat="1" ht="29.25" customHeight="1">
      <c r="B139" s="131"/>
      <c r="C139" s="132"/>
      <c r="D139" s="141" t="s">
        <v>109</v>
      </c>
      <c r="E139" s="141"/>
      <c r="F139" s="141"/>
      <c r="G139" s="141"/>
      <c r="H139" s="141"/>
      <c r="I139" s="141"/>
      <c r="J139" s="141"/>
      <c r="K139" s="141"/>
      <c r="L139" s="141"/>
      <c r="M139" s="141"/>
      <c r="N139" s="229"/>
      <c r="O139" s="230"/>
      <c r="P139" s="230"/>
      <c r="Q139" s="230"/>
      <c r="R139" s="134"/>
      <c r="T139" s="135"/>
      <c r="U139" s="132"/>
      <c r="V139" s="132"/>
      <c r="W139" s="136">
        <f>W140</f>
        <v>45.147225</v>
      </c>
      <c r="X139" s="132"/>
      <c r="Y139" s="136">
        <f>Y140</f>
        <v>0</v>
      </c>
      <c r="Z139" s="132"/>
      <c r="AA139" s="137">
        <f>AA140</f>
        <v>0</v>
      </c>
      <c r="AR139" s="138" t="s">
        <v>79</v>
      </c>
      <c r="AT139" s="139" t="s">
        <v>71</v>
      </c>
      <c r="AU139" s="139" t="s">
        <v>79</v>
      </c>
      <c r="AY139" s="138" t="s">
        <v>131</v>
      </c>
      <c r="BK139" s="140">
        <f>BK140</f>
        <v>0</v>
      </c>
    </row>
    <row r="140" spans="2:65" s="1" customFormat="1" ht="31.5" customHeight="1">
      <c r="B140" s="142"/>
      <c r="C140" s="143" t="s">
        <v>191</v>
      </c>
      <c r="D140" s="143" t="s">
        <v>132</v>
      </c>
      <c r="E140" s="144" t="s">
        <v>192</v>
      </c>
      <c r="F140" s="240" t="s">
        <v>193</v>
      </c>
      <c r="G140" s="241"/>
      <c r="H140" s="241"/>
      <c r="I140" s="241"/>
      <c r="J140" s="145" t="s">
        <v>194</v>
      </c>
      <c r="K140" s="146">
        <v>35.025</v>
      </c>
      <c r="L140" s="242"/>
      <c r="M140" s="241"/>
      <c r="N140" s="242"/>
      <c r="O140" s="241"/>
      <c r="P140" s="241"/>
      <c r="Q140" s="241"/>
      <c r="R140" s="147"/>
      <c r="T140" s="148" t="s">
        <v>3</v>
      </c>
      <c r="U140" s="40" t="s">
        <v>39</v>
      </c>
      <c r="V140" s="149">
        <v>1.289</v>
      </c>
      <c r="W140" s="149">
        <f>V140*K140</f>
        <v>45.147225</v>
      </c>
      <c r="X140" s="149">
        <v>0</v>
      </c>
      <c r="Y140" s="149">
        <f>X140*K140</f>
        <v>0</v>
      </c>
      <c r="Z140" s="149">
        <v>0</v>
      </c>
      <c r="AA140" s="150">
        <f>Z140*K140</f>
        <v>0</v>
      </c>
      <c r="AR140" s="17" t="s">
        <v>136</v>
      </c>
      <c r="AT140" s="17" t="s">
        <v>132</v>
      </c>
      <c r="AU140" s="17" t="s">
        <v>83</v>
      </c>
      <c r="AY140" s="17" t="s">
        <v>131</v>
      </c>
      <c r="BE140" s="151">
        <f>IF(U140="základná",N140,0)</f>
        <v>0</v>
      </c>
      <c r="BF140" s="151">
        <f>IF(U140="znížená",N140,0)</f>
        <v>0</v>
      </c>
      <c r="BG140" s="151">
        <f>IF(U140="zákl. prenesená",N140,0)</f>
        <v>0</v>
      </c>
      <c r="BH140" s="151">
        <f>IF(U140="zníž. prenesená",N140,0)</f>
        <v>0</v>
      </c>
      <c r="BI140" s="151">
        <f>IF(U140="nulová",N140,0)</f>
        <v>0</v>
      </c>
      <c r="BJ140" s="17" t="s">
        <v>83</v>
      </c>
      <c r="BK140" s="152">
        <f>ROUND(L140*K140,3)</f>
        <v>0</v>
      </c>
      <c r="BL140" s="17" t="s">
        <v>136</v>
      </c>
      <c r="BM140" s="17" t="s">
        <v>195</v>
      </c>
    </row>
    <row r="141" spans="2:63" s="10" customFormat="1" ht="36.75" customHeight="1">
      <c r="B141" s="131"/>
      <c r="C141" s="132"/>
      <c r="D141" s="133" t="s">
        <v>110</v>
      </c>
      <c r="E141" s="133"/>
      <c r="F141" s="133"/>
      <c r="G141" s="133"/>
      <c r="H141" s="133"/>
      <c r="I141" s="133"/>
      <c r="J141" s="133"/>
      <c r="K141" s="133"/>
      <c r="L141" s="133"/>
      <c r="M141" s="133"/>
      <c r="N141" s="231"/>
      <c r="O141" s="232"/>
      <c r="P141" s="232"/>
      <c r="Q141" s="232"/>
      <c r="R141" s="134"/>
      <c r="T141" s="135"/>
      <c r="U141" s="132"/>
      <c r="V141" s="132"/>
      <c r="W141" s="136">
        <f>W142+W152</f>
        <v>5.22177</v>
      </c>
      <c r="X141" s="132"/>
      <c r="Y141" s="136">
        <f>Y142+Y152</f>
        <v>0.025255</v>
      </c>
      <c r="Z141" s="132"/>
      <c r="AA141" s="137">
        <f>AA142+AA152</f>
        <v>0</v>
      </c>
      <c r="AR141" s="138" t="s">
        <v>83</v>
      </c>
      <c r="AT141" s="139" t="s">
        <v>71</v>
      </c>
      <c r="AU141" s="139" t="s">
        <v>72</v>
      </c>
      <c r="AY141" s="138" t="s">
        <v>131</v>
      </c>
      <c r="BK141" s="140">
        <f>BK142+BK152</f>
        <v>0</v>
      </c>
    </row>
    <row r="142" spans="2:63" s="10" customFormat="1" ht="19.5" customHeight="1">
      <c r="B142" s="131"/>
      <c r="C142" s="132"/>
      <c r="D142" s="141" t="s">
        <v>111</v>
      </c>
      <c r="E142" s="141"/>
      <c r="F142" s="141"/>
      <c r="G142" s="141"/>
      <c r="H142" s="141"/>
      <c r="I142" s="141"/>
      <c r="J142" s="141"/>
      <c r="K142" s="141"/>
      <c r="L142" s="141"/>
      <c r="M142" s="141"/>
      <c r="N142" s="233"/>
      <c r="O142" s="234"/>
      <c r="P142" s="234"/>
      <c r="Q142" s="234"/>
      <c r="R142" s="134"/>
      <c r="T142" s="135"/>
      <c r="U142" s="132"/>
      <c r="V142" s="132"/>
      <c r="W142" s="136">
        <f>SUM(W143:W151)</f>
        <v>4.17891</v>
      </c>
      <c r="X142" s="132"/>
      <c r="Y142" s="136">
        <f>SUM(Y143:Y151)</f>
        <v>0.022494999999999998</v>
      </c>
      <c r="Z142" s="132"/>
      <c r="AA142" s="137">
        <f>SUM(AA143:AA151)</f>
        <v>0</v>
      </c>
      <c r="AR142" s="138" t="s">
        <v>83</v>
      </c>
      <c r="AT142" s="139" t="s">
        <v>71</v>
      </c>
      <c r="AU142" s="139" t="s">
        <v>79</v>
      </c>
      <c r="AY142" s="138" t="s">
        <v>131</v>
      </c>
      <c r="BK142" s="140">
        <f>SUM(BK143:BK151)</f>
        <v>0</v>
      </c>
    </row>
    <row r="143" spans="2:65" s="1" customFormat="1" ht="31.5" customHeight="1">
      <c r="B143" s="142"/>
      <c r="C143" s="143" t="s">
        <v>196</v>
      </c>
      <c r="D143" s="143" t="s">
        <v>132</v>
      </c>
      <c r="E143" s="144" t="s">
        <v>197</v>
      </c>
      <c r="F143" s="240" t="s">
        <v>198</v>
      </c>
      <c r="G143" s="241"/>
      <c r="H143" s="241"/>
      <c r="I143" s="241"/>
      <c r="J143" s="145" t="s">
        <v>199</v>
      </c>
      <c r="K143" s="146">
        <v>3</v>
      </c>
      <c r="L143" s="242"/>
      <c r="M143" s="241"/>
      <c r="N143" s="242"/>
      <c r="O143" s="241"/>
      <c r="P143" s="241"/>
      <c r="Q143" s="241"/>
      <c r="R143" s="147"/>
      <c r="T143" s="148" t="s">
        <v>3</v>
      </c>
      <c r="U143" s="40" t="s">
        <v>39</v>
      </c>
      <c r="V143" s="149">
        <v>0.45499</v>
      </c>
      <c r="W143" s="149">
        <f aca="true" t="shared" si="9" ref="W143:W151">V143*K143</f>
        <v>1.36497</v>
      </c>
      <c r="X143" s="149">
        <v>0.00185</v>
      </c>
      <c r="Y143" s="149">
        <f aca="true" t="shared" si="10" ref="Y143:Y151">X143*K143</f>
        <v>0.00555</v>
      </c>
      <c r="Z143" s="149">
        <v>0</v>
      </c>
      <c r="AA143" s="150">
        <f aca="true" t="shared" si="11" ref="AA143:AA151">Z143*K143</f>
        <v>0</v>
      </c>
      <c r="AR143" s="17" t="s">
        <v>196</v>
      </c>
      <c r="AT143" s="17" t="s">
        <v>132</v>
      </c>
      <c r="AU143" s="17" t="s">
        <v>83</v>
      </c>
      <c r="AY143" s="17" t="s">
        <v>131</v>
      </c>
      <c r="BE143" s="151">
        <f aca="true" t="shared" si="12" ref="BE143:BE151">IF(U143="základná",N143,0)</f>
        <v>0</v>
      </c>
      <c r="BF143" s="151">
        <f aca="true" t="shared" si="13" ref="BF143:BF151">IF(U143="znížená",N143,0)</f>
        <v>0</v>
      </c>
      <c r="BG143" s="151">
        <f aca="true" t="shared" si="14" ref="BG143:BG151">IF(U143="zákl. prenesená",N143,0)</f>
        <v>0</v>
      </c>
      <c r="BH143" s="151">
        <f aca="true" t="shared" si="15" ref="BH143:BH151">IF(U143="zníž. prenesená",N143,0)</f>
        <v>0</v>
      </c>
      <c r="BI143" s="151">
        <f aca="true" t="shared" si="16" ref="BI143:BI151">IF(U143="nulová",N143,0)</f>
        <v>0</v>
      </c>
      <c r="BJ143" s="17" t="s">
        <v>83</v>
      </c>
      <c r="BK143" s="152">
        <f aca="true" t="shared" si="17" ref="BK143:BK151">ROUND(L143*K143,3)</f>
        <v>0</v>
      </c>
      <c r="BL143" s="17" t="s">
        <v>196</v>
      </c>
      <c r="BM143" s="17" t="s">
        <v>200</v>
      </c>
    </row>
    <row r="144" spans="2:65" s="1" customFormat="1" ht="31.5" customHeight="1">
      <c r="B144" s="142"/>
      <c r="C144" s="143" t="s">
        <v>201</v>
      </c>
      <c r="D144" s="143" t="s">
        <v>132</v>
      </c>
      <c r="E144" s="144" t="s">
        <v>202</v>
      </c>
      <c r="F144" s="240" t="s">
        <v>203</v>
      </c>
      <c r="G144" s="241"/>
      <c r="H144" s="241"/>
      <c r="I144" s="241"/>
      <c r="J144" s="145" t="s">
        <v>199</v>
      </c>
      <c r="K144" s="146">
        <v>3</v>
      </c>
      <c r="L144" s="242"/>
      <c r="M144" s="241"/>
      <c r="N144" s="242"/>
      <c r="O144" s="241"/>
      <c r="P144" s="241"/>
      <c r="Q144" s="241"/>
      <c r="R144" s="147"/>
      <c r="T144" s="148" t="s">
        <v>3</v>
      </c>
      <c r="U144" s="40" t="s">
        <v>39</v>
      </c>
      <c r="V144" s="149">
        <v>0.49197</v>
      </c>
      <c r="W144" s="149">
        <f t="shared" si="9"/>
        <v>1.47591</v>
      </c>
      <c r="X144" s="149">
        <v>0.00407</v>
      </c>
      <c r="Y144" s="149">
        <f t="shared" si="10"/>
        <v>0.012209999999999999</v>
      </c>
      <c r="Z144" s="149">
        <v>0</v>
      </c>
      <c r="AA144" s="150">
        <f t="shared" si="11"/>
        <v>0</v>
      </c>
      <c r="AR144" s="17" t="s">
        <v>196</v>
      </c>
      <c r="AT144" s="17" t="s">
        <v>132</v>
      </c>
      <c r="AU144" s="17" t="s">
        <v>83</v>
      </c>
      <c r="AY144" s="17" t="s">
        <v>131</v>
      </c>
      <c r="BE144" s="151">
        <f t="shared" si="12"/>
        <v>0</v>
      </c>
      <c r="BF144" s="151">
        <f t="shared" si="13"/>
        <v>0</v>
      </c>
      <c r="BG144" s="151">
        <f t="shared" si="14"/>
        <v>0</v>
      </c>
      <c r="BH144" s="151">
        <f t="shared" si="15"/>
        <v>0</v>
      </c>
      <c r="BI144" s="151">
        <f t="shared" si="16"/>
        <v>0</v>
      </c>
      <c r="BJ144" s="17" t="s">
        <v>83</v>
      </c>
      <c r="BK144" s="152">
        <f t="shared" si="17"/>
        <v>0</v>
      </c>
      <c r="BL144" s="17" t="s">
        <v>196</v>
      </c>
      <c r="BM144" s="17" t="s">
        <v>204</v>
      </c>
    </row>
    <row r="145" spans="2:65" s="1" customFormat="1" ht="31.5" customHeight="1">
      <c r="B145" s="142"/>
      <c r="C145" s="143" t="s">
        <v>205</v>
      </c>
      <c r="D145" s="143" t="s">
        <v>132</v>
      </c>
      <c r="E145" s="144" t="s">
        <v>206</v>
      </c>
      <c r="F145" s="240" t="s">
        <v>207</v>
      </c>
      <c r="G145" s="241"/>
      <c r="H145" s="241"/>
      <c r="I145" s="241"/>
      <c r="J145" s="145" t="s">
        <v>199</v>
      </c>
      <c r="K145" s="146">
        <v>0.5</v>
      </c>
      <c r="L145" s="242"/>
      <c r="M145" s="241"/>
      <c r="N145" s="242"/>
      <c r="O145" s="241"/>
      <c r="P145" s="241"/>
      <c r="Q145" s="241"/>
      <c r="R145" s="147"/>
      <c r="T145" s="148" t="s">
        <v>3</v>
      </c>
      <c r="U145" s="40" t="s">
        <v>39</v>
      </c>
      <c r="V145" s="149">
        <v>0.36504</v>
      </c>
      <c r="W145" s="149">
        <f t="shared" si="9"/>
        <v>0.18252</v>
      </c>
      <c r="X145" s="149">
        <v>0.00429</v>
      </c>
      <c r="Y145" s="149">
        <f t="shared" si="10"/>
        <v>0.002145</v>
      </c>
      <c r="Z145" s="149">
        <v>0</v>
      </c>
      <c r="AA145" s="150">
        <f t="shared" si="11"/>
        <v>0</v>
      </c>
      <c r="AR145" s="17" t="s">
        <v>196</v>
      </c>
      <c r="AT145" s="17" t="s">
        <v>132</v>
      </c>
      <c r="AU145" s="17" t="s">
        <v>83</v>
      </c>
      <c r="AY145" s="17" t="s">
        <v>131</v>
      </c>
      <c r="BE145" s="151">
        <f t="shared" si="12"/>
        <v>0</v>
      </c>
      <c r="BF145" s="151">
        <f t="shared" si="13"/>
        <v>0</v>
      </c>
      <c r="BG145" s="151">
        <f t="shared" si="14"/>
        <v>0</v>
      </c>
      <c r="BH145" s="151">
        <f t="shared" si="15"/>
        <v>0</v>
      </c>
      <c r="BI145" s="151">
        <f t="shared" si="16"/>
        <v>0</v>
      </c>
      <c r="BJ145" s="17" t="s">
        <v>83</v>
      </c>
      <c r="BK145" s="152">
        <f t="shared" si="17"/>
        <v>0</v>
      </c>
      <c r="BL145" s="17" t="s">
        <v>196</v>
      </c>
      <c r="BM145" s="17" t="s">
        <v>208</v>
      </c>
    </row>
    <row r="146" spans="2:65" s="1" customFormat="1" ht="31.5" customHeight="1">
      <c r="B146" s="142"/>
      <c r="C146" s="143" t="s">
        <v>209</v>
      </c>
      <c r="D146" s="143" t="s">
        <v>132</v>
      </c>
      <c r="E146" s="144" t="s">
        <v>210</v>
      </c>
      <c r="F146" s="240" t="s">
        <v>211</v>
      </c>
      <c r="G146" s="241"/>
      <c r="H146" s="241"/>
      <c r="I146" s="241"/>
      <c r="J146" s="145" t="s">
        <v>212</v>
      </c>
      <c r="K146" s="146">
        <v>2</v>
      </c>
      <c r="L146" s="242"/>
      <c r="M146" s="241"/>
      <c r="N146" s="242"/>
      <c r="O146" s="241"/>
      <c r="P146" s="241"/>
      <c r="Q146" s="241"/>
      <c r="R146" s="147"/>
      <c r="T146" s="148" t="s">
        <v>3</v>
      </c>
      <c r="U146" s="40" t="s">
        <v>39</v>
      </c>
      <c r="V146" s="149">
        <v>0.198</v>
      </c>
      <c r="W146" s="149">
        <f t="shared" si="9"/>
        <v>0.396</v>
      </c>
      <c r="X146" s="149">
        <v>0</v>
      </c>
      <c r="Y146" s="149">
        <f t="shared" si="10"/>
        <v>0</v>
      </c>
      <c r="Z146" s="149">
        <v>0</v>
      </c>
      <c r="AA146" s="150">
        <f t="shared" si="11"/>
        <v>0</v>
      </c>
      <c r="AR146" s="17" t="s">
        <v>196</v>
      </c>
      <c r="AT146" s="17" t="s">
        <v>132</v>
      </c>
      <c r="AU146" s="17" t="s">
        <v>83</v>
      </c>
      <c r="AY146" s="17" t="s">
        <v>131</v>
      </c>
      <c r="BE146" s="151">
        <f t="shared" si="12"/>
        <v>0</v>
      </c>
      <c r="BF146" s="151">
        <f t="shared" si="13"/>
        <v>0</v>
      </c>
      <c r="BG146" s="151">
        <f t="shared" si="14"/>
        <v>0</v>
      </c>
      <c r="BH146" s="151">
        <f t="shared" si="15"/>
        <v>0</v>
      </c>
      <c r="BI146" s="151">
        <f t="shared" si="16"/>
        <v>0</v>
      </c>
      <c r="BJ146" s="17" t="s">
        <v>83</v>
      </c>
      <c r="BK146" s="152">
        <f t="shared" si="17"/>
        <v>0</v>
      </c>
      <c r="BL146" s="17" t="s">
        <v>196</v>
      </c>
      <c r="BM146" s="17" t="s">
        <v>213</v>
      </c>
    </row>
    <row r="147" spans="2:65" s="1" customFormat="1" ht="22.5" customHeight="1">
      <c r="B147" s="142"/>
      <c r="C147" s="153" t="s">
        <v>8</v>
      </c>
      <c r="D147" s="153" t="s">
        <v>183</v>
      </c>
      <c r="E147" s="154" t="s">
        <v>214</v>
      </c>
      <c r="F147" s="243" t="s">
        <v>215</v>
      </c>
      <c r="G147" s="244"/>
      <c r="H147" s="244"/>
      <c r="I147" s="244"/>
      <c r="J147" s="155" t="s">
        <v>212</v>
      </c>
      <c r="K147" s="156">
        <v>2</v>
      </c>
      <c r="L147" s="245"/>
      <c r="M147" s="244"/>
      <c r="N147" s="245"/>
      <c r="O147" s="241"/>
      <c r="P147" s="241"/>
      <c r="Q147" s="241"/>
      <c r="R147" s="147"/>
      <c r="T147" s="148" t="s">
        <v>3</v>
      </c>
      <c r="U147" s="40" t="s">
        <v>39</v>
      </c>
      <c r="V147" s="149">
        <v>0</v>
      </c>
      <c r="W147" s="149">
        <f t="shared" si="9"/>
        <v>0</v>
      </c>
      <c r="X147" s="149">
        <v>0</v>
      </c>
      <c r="Y147" s="149">
        <f t="shared" si="10"/>
        <v>0</v>
      </c>
      <c r="Z147" s="149">
        <v>0</v>
      </c>
      <c r="AA147" s="150">
        <f t="shared" si="11"/>
        <v>0</v>
      </c>
      <c r="AR147" s="17" t="s">
        <v>216</v>
      </c>
      <c r="AT147" s="17" t="s">
        <v>183</v>
      </c>
      <c r="AU147" s="17" t="s">
        <v>83</v>
      </c>
      <c r="AY147" s="17" t="s">
        <v>131</v>
      </c>
      <c r="BE147" s="151">
        <f t="shared" si="12"/>
        <v>0</v>
      </c>
      <c r="BF147" s="151">
        <f t="shared" si="13"/>
        <v>0</v>
      </c>
      <c r="BG147" s="151">
        <f t="shared" si="14"/>
        <v>0</v>
      </c>
      <c r="BH147" s="151">
        <f t="shared" si="15"/>
        <v>0</v>
      </c>
      <c r="BI147" s="151">
        <f t="shared" si="16"/>
        <v>0</v>
      </c>
      <c r="BJ147" s="17" t="s">
        <v>83</v>
      </c>
      <c r="BK147" s="152">
        <f t="shared" si="17"/>
        <v>0</v>
      </c>
      <c r="BL147" s="17" t="s">
        <v>196</v>
      </c>
      <c r="BM147" s="17" t="s">
        <v>217</v>
      </c>
    </row>
    <row r="148" spans="2:65" s="1" customFormat="1" ht="31.5" customHeight="1">
      <c r="B148" s="142"/>
      <c r="C148" s="143" t="s">
        <v>218</v>
      </c>
      <c r="D148" s="143" t="s">
        <v>132</v>
      </c>
      <c r="E148" s="144" t="s">
        <v>219</v>
      </c>
      <c r="F148" s="240" t="s">
        <v>220</v>
      </c>
      <c r="G148" s="241"/>
      <c r="H148" s="241"/>
      <c r="I148" s="241"/>
      <c r="J148" s="145" t="s">
        <v>212</v>
      </c>
      <c r="K148" s="146">
        <v>1</v>
      </c>
      <c r="L148" s="242"/>
      <c r="M148" s="241"/>
      <c r="N148" s="242"/>
      <c r="O148" s="241"/>
      <c r="P148" s="241"/>
      <c r="Q148" s="241"/>
      <c r="R148" s="147"/>
      <c r="T148" s="148" t="s">
        <v>3</v>
      </c>
      <c r="U148" s="40" t="s">
        <v>39</v>
      </c>
      <c r="V148" s="149">
        <v>0.349</v>
      </c>
      <c r="W148" s="149">
        <f t="shared" si="9"/>
        <v>0.349</v>
      </c>
      <c r="X148" s="149">
        <v>0</v>
      </c>
      <c r="Y148" s="149">
        <f t="shared" si="10"/>
        <v>0</v>
      </c>
      <c r="Z148" s="149">
        <v>0</v>
      </c>
      <c r="AA148" s="150">
        <f t="shared" si="11"/>
        <v>0</v>
      </c>
      <c r="AR148" s="17" t="s">
        <v>196</v>
      </c>
      <c r="AT148" s="17" t="s">
        <v>132</v>
      </c>
      <c r="AU148" s="17" t="s">
        <v>83</v>
      </c>
      <c r="AY148" s="17" t="s">
        <v>131</v>
      </c>
      <c r="BE148" s="151">
        <f t="shared" si="12"/>
        <v>0</v>
      </c>
      <c r="BF148" s="151">
        <f t="shared" si="13"/>
        <v>0</v>
      </c>
      <c r="BG148" s="151">
        <f t="shared" si="14"/>
        <v>0</v>
      </c>
      <c r="BH148" s="151">
        <f t="shared" si="15"/>
        <v>0</v>
      </c>
      <c r="BI148" s="151">
        <f t="shared" si="16"/>
        <v>0</v>
      </c>
      <c r="BJ148" s="17" t="s">
        <v>83</v>
      </c>
      <c r="BK148" s="152">
        <f t="shared" si="17"/>
        <v>0</v>
      </c>
      <c r="BL148" s="17" t="s">
        <v>196</v>
      </c>
      <c r="BM148" s="17" t="s">
        <v>221</v>
      </c>
    </row>
    <row r="149" spans="2:65" s="1" customFormat="1" ht="22.5" customHeight="1">
      <c r="B149" s="142"/>
      <c r="C149" s="153" t="s">
        <v>222</v>
      </c>
      <c r="D149" s="153" t="s">
        <v>183</v>
      </c>
      <c r="E149" s="154" t="s">
        <v>223</v>
      </c>
      <c r="F149" s="243" t="s">
        <v>224</v>
      </c>
      <c r="G149" s="244"/>
      <c r="H149" s="244"/>
      <c r="I149" s="244"/>
      <c r="J149" s="155" t="s">
        <v>212</v>
      </c>
      <c r="K149" s="156">
        <v>1</v>
      </c>
      <c r="L149" s="245"/>
      <c r="M149" s="244"/>
      <c r="N149" s="245"/>
      <c r="O149" s="241"/>
      <c r="P149" s="241"/>
      <c r="Q149" s="241"/>
      <c r="R149" s="147"/>
      <c r="T149" s="148" t="s">
        <v>3</v>
      </c>
      <c r="U149" s="40" t="s">
        <v>39</v>
      </c>
      <c r="V149" s="149">
        <v>0</v>
      </c>
      <c r="W149" s="149">
        <f t="shared" si="9"/>
        <v>0</v>
      </c>
      <c r="X149" s="149">
        <v>0</v>
      </c>
      <c r="Y149" s="149">
        <f t="shared" si="10"/>
        <v>0</v>
      </c>
      <c r="Z149" s="149">
        <v>0</v>
      </c>
      <c r="AA149" s="150">
        <f t="shared" si="11"/>
        <v>0</v>
      </c>
      <c r="AR149" s="17" t="s">
        <v>216</v>
      </c>
      <c r="AT149" s="17" t="s">
        <v>183</v>
      </c>
      <c r="AU149" s="17" t="s">
        <v>83</v>
      </c>
      <c r="AY149" s="17" t="s">
        <v>131</v>
      </c>
      <c r="BE149" s="151">
        <f t="shared" si="12"/>
        <v>0</v>
      </c>
      <c r="BF149" s="151">
        <f t="shared" si="13"/>
        <v>0</v>
      </c>
      <c r="BG149" s="151">
        <f t="shared" si="14"/>
        <v>0</v>
      </c>
      <c r="BH149" s="151">
        <f t="shared" si="15"/>
        <v>0</v>
      </c>
      <c r="BI149" s="151">
        <f t="shared" si="16"/>
        <v>0</v>
      </c>
      <c r="BJ149" s="17" t="s">
        <v>83</v>
      </c>
      <c r="BK149" s="152">
        <f t="shared" si="17"/>
        <v>0</v>
      </c>
      <c r="BL149" s="17" t="s">
        <v>196</v>
      </c>
      <c r="BM149" s="17" t="s">
        <v>225</v>
      </c>
    </row>
    <row r="150" spans="2:65" s="1" customFormat="1" ht="22.5" customHeight="1">
      <c r="B150" s="142"/>
      <c r="C150" s="143" t="s">
        <v>226</v>
      </c>
      <c r="D150" s="143" t="s">
        <v>132</v>
      </c>
      <c r="E150" s="144" t="s">
        <v>227</v>
      </c>
      <c r="F150" s="240" t="s">
        <v>228</v>
      </c>
      <c r="G150" s="241"/>
      <c r="H150" s="241"/>
      <c r="I150" s="241"/>
      <c r="J150" s="145" t="s">
        <v>212</v>
      </c>
      <c r="K150" s="146">
        <v>1</v>
      </c>
      <c r="L150" s="242"/>
      <c r="M150" s="241"/>
      <c r="N150" s="242"/>
      <c r="O150" s="241"/>
      <c r="P150" s="241"/>
      <c r="Q150" s="241"/>
      <c r="R150" s="147"/>
      <c r="T150" s="148" t="s">
        <v>3</v>
      </c>
      <c r="U150" s="40" t="s">
        <v>39</v>
      </c>
      <c r="V150" s="149">
        <v>0.41051</v>
      </c>
      <c r="W150" s="149">
        <f t="shared" si="9"/>
        <v>0.41051</v>
      </c>
      <c r="X150" s="149">
        <v>0.00259</v>
      </c>
      <c r="Y150" s="149">
        <f t="shared" si="10"/>
        <v>0.00259</v>
      </c>
      <c r="Z150" s="149">
        <v>0</v>
      </c>
      <c r="AA150" s="150">
        <f t="shared" si="11"/>
        <v>0</v>
      </c>
      <c r="AR150" s="17" t="s">
        <v>196</v>
      </c>
      <c r="AT150" s="17" t="s">
        <v>132</v>
      </c>
      <c r="AU150" s="17" t="s">
        <v>83</v>
      </c>
      <c r="AY150" s="17" t="s">
        <v>131</v>
      </c>
      <c r="BE150" s="151">
        <f t="shared" si="12"/>
        <v>0</v>
      </c>
      <c r="BF150" s="151">
        <f t="shared" si="13"/>
        <v>0</v>
      </c>
      <c r="BG150" s="151">
        <f t="shared" si="14"/>
        <v>0</v>
      </c>
      <c r="BH150" s="151">
        <f t="shared" si="15"/>
        <v>0</v>
      </c>
      <c r="BI150" s="151">
        <f t="shared" si="16"/>
        <v>0</v>
      </c>
      <c r="BJ150" s="17" t="s">
        <v>83</v>
      </c>
      <c r="BK150" s="152">
        <f t="shared" si="17"/>
        <v>0</v>
      </c>
      <c r="BL150" s="17" t="s">
        <v>196</v>
      </c>
      <c r="BM150" s="17" t="s">
        <v>229</v>
      </c>
    </row>
    <row r="151" spans="2:65" s="1" customFormat="1" ht="31.5" customHeight="1">
      <c r="B151" s="142"/>
      <c r="C151" s="143" t="s">
        <v>230</v>
      </c>
      <c r="D151" s="143" t="s">
        <v>132</v>
      </c>
      <c r="E151" s="144" t="s">
        <v>231</v>
      </c>
      <c r="F151" s="240" t="s">
        <v>232</v>
      </c>
      <c r="G151" s="241"/>
      <c r="H151" s="241"/>
      <c r="I151" s="241"/>
      <c r="J151" s="145" t="s">
        <v>233</v>
      </c>
      <c r="K151" s="146">
        <v>1.705</v>
      </c>
      <c r="L151" s="242"/>
      <c r="M151" s="241"/>
      <c r="N151" s="242"/>
      <c r="O151" s="241"/>
      <c r="P151" s="241"/>
      <c r="Q151" s="241"/>
      <c r="R151" s="147"/>
      <c r="T151" s="148" t="s">
        <v>3</v>
      </c>
      <c r="U151" s="40" t="s">
        <v>39</v>
      </c>
      <c r="V151" s="149">
        <v>0</v>
      </c>
      <c r="W151" s="149">
        <f t="shared" si="9"/>
        <v>0</v>
      </c>
      <c r="X151" s="149">
        <v>0</v>
      </c>
      <c r="Y151" s="149">
        <f t="shared" si="10"/>
        <v>0</v>
      </c>
      <c r="Z151" s="149">
        <v>0</v>
      </c>
      <c r="AA151" s="150">
        <f t="shared" si="11"/>
        <v>0</v>
      </c>
      <c r="AR151" s="17" t="s">
        <v>196</v>
      </c>
      <c r="AT151" s="17" t="s">
        <v>132</v>
      </c>
      <c r="AU151" s="17" t="s">
        <v>83</v>
      </c>
      <c r="AY151" s="17" t="s">
        <v>131</v>
      </c>
      <c r="BE151" s="151">
        <f t="shared" si="12"/>
        <v>0</v>
      </c>
      <c r="BF151" s="151">
        <f t="shared" si="13"/>
        <v>0</v>
      </c>
      <c r="BG151" s="151">
        <f t="shared" si="14"/>
        <v>0</v>
      </c>
      <c r="BH151" s="151">
        <f t="shared" si="15"/>
        <v>0</v>
      </c>
      <c r="BI151" s="151">
        <f t="shared" si="16"/>
        <v>0</v>
      </c>
      <c r="BJ151" s="17" t="s">
        <v>83</v>
      </c>
      <c r="BK151" s="152">
        <f t="shared" si="17"/>
        <v>0</v>
      </c>
      <c r="BL151" s="17" t="s">
        <v>196</v>
      </c>
      <c r="BM151" s="17" t="s">
        <v>234</v>
      </c>
    </row>
    <row r="152" spans="2:63" s="10" customFormat="1" ht="29.25" customHeight="1">
      <c r="B152" s="131"/>
      <c r="C152" s="132"/>
      <c r="D152" s="141" t="s">
        <v>112</v>
      </c>
      <c r="E152" s="141"/>
      <c r="F152" s="141"/>
      <c r="G152" s="141"/>
      <c r="H152" s="141"/>
      <c r="I152" s="141"/>
      <c r="J152" s="141"/>
      <c r="K152" s="141"/>
      <c r="L152" s="141"/>
      <c r="M152" s="141"/>
      <c r="N152" s="229"/>
      <c r="O152" s="230"/>
      <c r="P152" s="230"/>
      <c r="Q152" s="230"/>
      <c r="R152" s="134"/>
      <c r="T152" s="135"/>
      <c r="U152" s="132"/>
      <c r="V152" s="132"/>
      <c r="W152" s="136">
        <f>SUM(W153:W154)</f>
        <v>1.04286</v>
      </c>
      <c r="X152" s="132"/>
      <c r="Y152" s="136">
        <f>SUM(Y153:Y154)</f>
        <v>0.0027600000000000003</v>
      </c>
      <c r="Z152" s="132"/>
      <c r="AA152" s="137">
        <f>SUM(AA153:AA154)</f>
        <v>0</v>
      </c>
      <c r="AR152" s="138" t="s">
        <v>83</v>
      </c>
      <c r="AT152" s="139" t="s">
        <v>71</v>
      </c>
      <c r="AU152" s="139" t="s">
        <v>79</v>
      </c>
      <c r="AY152" s="138" t="s">
        <v>131</v>
      </c>
      <c r="BK152" s="140">
        <f>SUM(BK153:BK154)</f>
        <v>0</v>
      </c>
    </row>
    <row r="153" spans="2:65" s="1" customFormat="1" ht="31.5" customHeight="1">
      <c r="B153" s="142"/>
      <c r="C153" s="143" t="s">
        <v>235</v>
      </c>
      <c r="D153" s="143" t="s">
        <v>132</v>
      </c>
      <c r="E153" s="144" t="s">
        <v>236</v>
      </c>
      <c r="F153" s="240" t="s">
        <v>237</v>
      </c>
      <c r="G153" s="241"/>
      <c r="H153" s="241"/>
      <c r="I153" s="241"/>
      <c r="J153" s="145" t="s">
        <v>212</v>
      </c>
      <c r="K153" s="146">
        <v>6</v>
      </c>
      <c r="L153" s="242"/>
      <c r="M153" s="241"/>
      <c r="N153" s="242"/>
      <c r="O153" s="241"/>
      <c r="P153" s="241"/>
      <c r="Q153" s="241"/>
      <c r="R153" s="147"/>
      <c r="T153" s="148" t="s">
        <v>3</v>
      </c>
      <c r="U153" s="40" t="s">
        <v>39</v>
      </c>
      <c r="V153" s="149">
        <v>0.15156</v>
      </c>
      <c r="W153" s="149">
        <f>V153*K153</f>
        <v>0.90936</v>
      </c>
      <c r="X153" s="149">
        <v>0.00032</v>
      </c>
      <c r="Y153" s="149">
        <f>X153*K153</f>
        <v>0.0019200000000000003</v>
      </c>
      <c r="Z153" s="149">
        <v>0</v>
      </c>
      <c r="AA153" s="150">
        <f>Z153*K153</f>
        <v>0</v>
      </c>
      <c r="AR153" s="17" t="s">
        <v>196</v>
      </c>
      <c r="AT153" s="17" t="s">
        <v>132</v>
      </c>
      <c r="AU153" s="17" t="s">
        <v>83</v>
      </c>
      <c r="AY153" s="17" t="s">
        <v>131</v>
      </c>
      <c r="BE153" s="151">
        <f>IF(U153="základná",N153,0)</f>
        <v>0</v>
      </c>
      <c r="BF153" s="151">
        <f>IF(U153="znížená",N153,0)</f>
        <v>0</v>
      </c>
      <c r="BG153" s="151">
        <f>IF(U153="zákl. prenesená",N153,0)</f>
        <v>0</v>
      </c>
      <c r="BH153" s="151">
        <f>IF(U153="zníž. prenesená",N153,0)</f>
        <v>0</v>
      </c>
      <c r="BI153" s="151">
        <f>IF(U153="nulová",N153,0)</f>
        <v>0</v>
      </c>
      <c r="BJ153" s="17" t="s">
        <v>83</v>
      </c>
      <c r="BK153" s="152">
        <f>ROUND(L153*K153,3)</f>
        <v>0</v>
      </c>
      <c r="BL153" s="17" t="s">
        <v>196</v>
      </c>
      <c r="BM153" s="17" t="s">
        <v>238</v>
      </c>
    </row>
    <row r="154" spans="2:65" s="1" customFormat="1" ht="31.5" customHeight="1">
      <c r="B154" s="142"/>
      <c r="C154" s="143" t="s">
        <v>239</v>
      </c>
      <c r="D154" s="143" t="s">
        <v>132</v>
      </c>
      <c r="E154" s="144" t="s">
        <v>240</v>
      </c>
      <c r="F154" s="240" t="s">
        <v>241</v>
      </c>
      <c r="G154" s="241"/>
      <c r="H154" s="241"/>
      <c r="I154" s="241"/>
      <c r="J154" s="145" t="s">
        <v>212</v>
      </c>
      <c r="K154" s="146">
        <v>6</v>
      </c>
      <c r="L154" s="242"/>
      <c r="M154" s="241"/>
      <c r="N154" s="242"/>
      <c r="O154" s="241"/>
      <c r="P154" s="241"/>
      <c r="Q154" s="241"/>
      <c r="R154" s="147"/>
      <c r="T154" s="148" t="s">
        <v>3</v>
      </c>
      <c r="U154" s="40" t="s">
        <v>39</v>
      </c>
      <c r="V154" s="149">
        <v>0.02225</v>
      </c>
      <c r="W154" s="149">
        <f>V154*K154</f>
        <v>0.1335</v>
      </c>
      <c r="X154" s="149">
        <v>0.00014</v>
      </c>
      <c r="Y154" s="149">
        <f>X154*K154</f>
        <v>0.0008399999999999999</v>
      </c>
      <c r="Z154" s="149">
        <v>0</v>
      </c>
      <c r="AA154" s="150">
        <f>Z154*K154</f>
        <v>0</v>
      </c>
      <c r="AR154" s="17" t="s">
        <v>196</v>
      </c>
      <c r="AT154" s="17" t="s">
        <v>132</v>
      </c>
      <c r="AU154" s="17" t="s">
        <v>83</v>
      </c>
      <c r="AY154" s="17" t="s">
        <v>131</v>
      </c>
      <c r="BE154" s="151">
        <f>IF(U154="základná",N154,0)</f>
        <v>0</v>
      </c>
      <c r="BF154" s="151">
        <f>IF(U154="znížená",N154,0)</f>
        <v>0</v>
      </c>
      <c r="BG154" s="151">
        <f>IF(U154="zákl. prenesená",N154,0)</f>
        <v>0</v>
      </c>
      <c r="BH154" s="151">
        <f>IF(U154="zníž. prenesená",N154,0)</f>
        <v>0</v>
      </c>
      <c r="BI154" s="151">
        <f>IF(U154="nulová",N154,0)</f>
        <v>0</v>
      </c>
      <c r="BJ154" s="17" t="s">
        <v>83</v>
      </c>
      <c r="BK154" s="152">
        <f>ROUND(L154*K154,3)</f>
        <v>0</v>
      </c>
      <c r="BL154" s="17" t="s">
        <v>196</v>
      </c>
      <c r="BM154" s="17" t="s">
        <v>242</v>
      </c>
    </row>
    <row r="155" spans="2:63" s="10" customFormat="1" ht="36.75" customHeight="1">
      <c r="B155" s="131"/>
      <c r="C155" s="132"/>
      <c r="D155" s="133" t="s">
        <v>113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231"/>
      <c r="O155" s="232"/>
      <c r="P155" s="232"/>
      <c r="Q155" s="232"/>
      <c r="R155" s="134"/>
      <c r="T155" s="135"/>
      <c r="U155" s="132"/>
      <c r="V155" s="132"/>
      <c r="W155" s="136">
        <f>W156+W164</f>
        <v>48.41343</v>
      </c>
      <c r="X155" s="132"/>
      <c r="Y155" s="136">
        <f>Y156+Y164</f>
        <v>0.048179999999999994</v>
      </c>
      <c r="Z155" s="132"/>
      <c r="AA155" s="137">
        <f>AA156+AA164</f>
        <v>0</v>
      </c>
      <c r="AR155" s="138" t="s">
        <v>142</v>
      </c>
      <c r="AT155" s="139" t="s">
        <v>71</v>
      </c>
      <c r="AU155" s="139" t="s">
        <v>72</v>
      </c>
      <c r="AY155" s="138" t="s">
        <v>131</v>
      </c>
      <c r="BK155" s="140">
        <f>BK156+BK164</f>
        <v>0</v>
      </c>
    </row>
    <row r="156" spans="2:63" s="10" customFormat="1" ht="19.5" customHeight="1">
      <c r="B156" s="131"/>
      <c r="C156" s="132"/>
      <c r="D156" s="141" t="s">
        <v>114</v>
      </c>
      <c r="E156" s="141"/>
      <c r="F156" s="141"/>
      <c r="G156" s="141"/>
      <c r="H156" s="141"/>
      <c r="I156" s="141"/>
      <c r="J156" s="141"/>
      <c r="K156" s="141"/>
      <c r="L156" s="141"/>
      <c r="M156" s="141"/>
      <c r="N156" s="233"/>
      <c r="O156" s="234"/>
      <c r="P156" s="234"/>
      <c r="Q156" s="234"/>
      <c r="R156" s="134"/>
      <c r="T156" s="135"/>
      <c r="U156" s="132"/>
      <c r="V156" s="132"/>
      <c r="W156" s="136">
        <f>SUM(W157:W163)</f>
        <v>47.79943</v>
      </c>
      <c r="X156" s="132"/>
      <c r="Y156" s="136">
        <f>SUM(Y157:Y163)</f>
        <v>0.048179999999999994</v>
      </c>
      <c r="Z156" s="132"/>
      <c r="AA156" s="137">
        <f>SUM(AA157:AA163)</f>
        <v>0</v>
      </c>
      <c r="AR156" s="138" t="s">
        <v>142</v>
      </c>
      <c r="AT156" s="139" t="s">
        <v>71</v>
      </c>
      <c r="AU156" s="139" t="s">
        <v>79</v>
      </c>
      <c r="AY156" s="138" t="s">
        <v>131</v>
      </c>
      <c r="BK156" s="140">
        <f>SUM(BK157:BK163)</f>
        <v>0</v>
      </c>
    </row>
    <row r="157" spans="2:65" s="1" customFormat="1" ht="31.5" customHeight="1">
      <c r="B157" s="142"/>
      <c r="C157" s="143" t="s">
        <v>243</v>
      </c>
      <c r="D157" s="143" t="s">
        <v>132</v>
      </c>
      <c r="E157" s="144" t="s">
        <v>244</v>
      </c>
      <c r="F157" s="240" t="s">
        <v>245</v>
      </c>
      <c r="G157" s="241"/>
      <c r="H157" s="241"/>
      <c r="I157" s="241"/>
      <c r="J157" s="145" t="s">
        <v>199</v>
      </c>
      <c r="K157" s="146">
        <v>50</v>
      </c>
      <c r="L157" s="242"/>
      <c r="M157" s="241"/>
      <c r="N157" s="242"/>
      <c r="O157" s="241"/>
      <c r="P157" s="241"/>
      <c r="Q157" s="241"/>
      <c r="R157" s="147"/>
      <c r="T157" s="148" t="s">
        <v>3</v>
      </c>
      <c r="U157" s="40" t="s">
        <v>39</v>
      </c>
      <c r="V157" s="149">
        <v>0.218</v>
      </c>
      <c r="W157" s="149">
        <f aca="true" t="shared" si="18" ref="W157:W163">V157*K157</f>
        <v>10.9</v>
      </c>
      <c r="X157" s="149">
        <v>0</v>
      </c>
      <c r="Y157" s="149">
        <f aca="true" t="shared" si="19" ref="Y157:Y163">X157*K157</f>
        <v>0</v>
      </c>
      <c r="Z157" s="149">
        <v>0</v>
      </c>
      <c r="AA157" s="150">
        <f aca="true" t="shared" si="20" ref="AA157:AA163">Z157*K157</f>
        <v>0</v>
      </c>
      <c r="AR157" s="17" t="s">
        <v>246</v>
      </c>
      <c r="AT157" s="17" t="s">
        <v>132</v>
      </c>
      <c r="AU157" s="17" t="s">
        <v>83</v>
      </c>
      <c r="AY157" s="17" t="s">
        <v>131</v>
      </c>
      <c r="BE157" s="151">
        <f aca="true" t="shared" si="21" ref="BE157:BE163">IF(U157="základná",N157,0)</f>
        <v>0</v>
      </c>
      <c r="BF157" s="151">
        <f aca="true" t="shared" si="22" ref="BF157:BF163">IF(U157="znížená",N157,0)</f>
        <v>0</v>
      </c>
      <c r="BG157" s="151">
        <f aca="true" t="shared" si="23" ref="BG157:BG163">IF(U157="zákl. prenesená",N157,0)</f>
        <v>0</v>
      </c>
      <c r="BH157" s="151">
        <f aca="true" t="shared" si="24" ref="BH157:BH163">IF(U157="zníž. prenesená",N157,0)</f>
        <v>0</v>
      </c>
      <c r="BI157" s="151">
        <f aca="true" t="shared" si="25" ref="BI157:BI163">IF(U157="nulová",N157,0)</f>
        <v>0</v>
      </c>
      <c r="BJ157" s="17" t="s">
        <v>83</v>
      </c>
      <c r="BK157" s="152">
        <f aca="true" t="shared" si="26" ref="BK157:BK163">ROUND(L157*K157,3)</f>
        <v>0</v>
      </c>
      <c r="BL157" s="17" t="s">
        <v>246</v>
      </c>
      <c r="BM157" s="17" t="s">
        <v>247</v>
      </c>
    </row>
    <row r="158" spans="2:65" s="1" customFormat="1" ht="31.5" customHeight="1">
      <c r="B158" s="142"/>
      <c r="C158" s="153" t="s">
        <v>248</v>
      </c>
      <c r="D158" s="153" t="s">
        <v>183</v>
      </c>
      <c r="E158" s="154" t="s">
        <v>249</v>
      </c>
      <c r="F158" s="243" t="s">
        <v>250</v>
      </c>
      <c r="G158" s="244"/>
      <c r="H158" s="244"/>
      <c r="I158" s="244"/>
      <c r="J158" s="155" t="s">
        <v>199</v>
      </c>
      <c r="K158" s="156">
        <v>50</v>
      </c>
      <c r="L158" s="245"/>
      <c r="M158" s="244"/>
      <c r="N158" s="245"/>
      <c r="O158" s="241"/>
      <c r="P158" s="241"/>
      <c r="Q158" s="241"/>
      <c r="R158" s="147"/>
      <c r="T158" s="148" t="s">
        <v>3</v>
      </c>
      <c r="U158" s="40" t="s">
        <v>39</v>
      </c>
      <c r="V158" s="149">
        <v>0</v>
      </c>
      <c r="W158" s="149">
        <f t="shared" si="18"/>
        <v>0</v>
      </c>
      <c r="X158" s="149">
        <v>0.00092</v>
      </c>
      <c r="Y158" s="149">
        <f t="shared" si="19"/>
        <v>0.046</v>
      </c>
      <c r="Z158" s="149">
        <v>0</v>
      </c>
      <c r="AA158" s="150">
        <f t="shared" si="20"/>
        <v>0</v>
      </c>
      <c r="AR158" s="17" t="s">
        <v>251</v>
      </c>
      <c r="AT158" s="17" t="s">
        <v>183</v>
      </c>
      <c r="AU158" s="17" t="s">
        <v>83</v>
      </c>
      <c r="AY158" s="17" t="s">
        <v>131</v>
      </c>
      <c r="BE158" s="151">
        <f t="shared" si="21"/>
        <v>0</v>
      </c>
      <c r="BF158" s="151">
        <f t="shared" si="22"/>
        <v>0</v>
      </c>
      <c r="BG158" s="151">
        <f t="shared" si="23"/>
        <v>0</v>
      </c>
      <c r="BH158" s="151">
        <f t="shared" si="24"/>
        <v>0</v>
      </c>
      <c r="BI158" s="151">
        <f t="shared" si="25"/>
        <v>0</v>
      </c>
      <c r="BJ158" s="17" t="s">
        <v>83</v>
      </c>
      <c r="BK158" s="152">
        <f t="shared" si="26"/>
        <v>0</v>
      </c>
      <c r="BL158" s="17" t="s">
        <v>251</v>
      </c>
      <c r="BM158" s="17" t="s">
        <v>252</v>
      </c>
    </row>
    <row r="159" spans="2:65" s="1" customFormat="1" ht="31.5" customHeight="1">
      <c r="B159" s="142"/>
      <c r="C159" s="143" t="s">
        <v>253</v>
      </c>
      <c r="D159" s="143" t="s">
        <v>132</v>
      </c>
      <c r="E159" s="144" t="s">
        <v>254</v>
      </c>
      <c r="F159" s="240" t="s">
        <v>255</v>
      </c>
      <c r="G159" s="241"/>
      <c r="H159" s="241"/>
      <c r="I159" s="241"/>
      <c r="J159" s="145" t="s">
        <v>212</v>
      </c>
      <c r="K159" s="146">
        <v>1</v>
      </c>
      <c r="L159" s="242"/>
      <c r="M159" s="241"/>
      <c r="N159" s="242"/>
      <c r="O159" s="241"/>
      <c r="P159" s="241"/>
      <c r="Q159" s="241"/>
      <c r="R159" s="147"/>
      <c r="T159" s="148" t="s">
        <v>3</v>
      </c>
      <c r="U159" s="40" t="s">
        <v>39</v>
      </c>
      <c r="V159" s="149">
        <v>0.687</v>
      </c>
      <c r="W159" s="149">
        <f t="shared" si="18"/>
        <v>0.687</v>
      </c>
      <c r="X159" s="149">
        <v>8E-05</v>
      </c>
      <c r="Y159" s="149">
        <f t="shared" si="19"/>
        <v>8E-05</v>
      </c>
      <c r="Z159" s="149">
        <v>0</v>
      </c>
      <c r="AA159" s="150">
        <f t="shared" si="20"/>
        <v>0</v>
      </c>
      <c r="AR159" s="17" t="s">
        <v>246</v>
      </c>
      <c r="AT159" s="17" t="s">
        <v>132</v>
      </c>
      <c r="AU159" s="17" t="s">
        <v>83</v>
      </c>
      <c r="AY159" s="17" t="s">
        <v>131</v>
      </c>
      <c r="BE159" s="151">
        <f t="shared" si="21"/>
        <v>0</v>
      </c>
      <c r="BF159" s="151">
        <f t="shared" si="22"/>
        <v>0</v>
      </c>
      <c r="BG159" s="151">
        <f t="shared" si="23"/>
        <v>0</v>
      </c>
      <c r="BH159" s="151">
        <f t="shared" si="24"/>
        <v>0</v>
      </c>
      <c r="BI159" s="151">
        <f t="shared" si="25"/>
        <v>0</v>
      </c>
      <c r="BJ159" s="17" t="s">
        <v>83</v>
      </c>
      <c r="BK159" s="152">
        <f t="shared" si="26"/>
        <v>0</v>
      </c>
      <c r="BL159" s="17" t="s">
        <v>246</v>
      </c>
      <c r="BM159" s="17" t="s">
        <v>256</v>
      </c>
    </row>
    <row r="160" spans="2:65" s="1" customFormat="1" ht="22.5" customHeight="1">
      <c r="B160" s="142"/>
      <c r="C160" s="153" t="s">
        <v>257</v>
      </c>
      <c r="D160" s="153" t="s">
        <v>183</v>
      </c>
      <c r="E160" s="154" t="s">
        <v>258</v>
      </c>
      <c r="F160" s="243" t="s">
        <v>259</v>
      </c>
      <c r="G160" s="244"/>
      <c r="H160" s="244"/>
      <c r="I160" s="244"/>
      <c r="J160" s="155" t="s">
        <v>212</v>
      </c>
      <c r="K160" s="156">
        <v>1</v>
      </c>
      <c r="L160" s="245"/>
      <c r="M160" s="244"/>
      <c r="N160" s="245"/>
      <c r="O160" s="241"/>
      <c r="P160" s="241"/>
      <c r="Q160" s="241"/>
      <c r="R160" s="147"/>
      <c r="T160" s="148" t="s">
        <v>3</v>
      </c>
      <c r="U160" s="40" t="s">
        <v>39</v>
      </c>
      <c r="V160" s="149">
        <v>0</v>
      </c>
      <c r="W160" s="149">
        <f t="shared" si="18"/>
        <v>0</v>
      </c>
      <c r="X160" s="149">
        <v>0.0021</v>
      </c>
      <c r="Y160" s="149">
        <f t="shared" si="19"/>
        <v>0.0021</v>
      </c>
      <c r="Z160" s="149">
        <v>0</v>
      </c>
      <c r="AA160" s="150">
        <f t="shared" si="20"/>
        <v>0</v>
      </c>
      <c r="AR160" s="17" t="s">
        <v>251</v>
      </c>
      <c r="AT160" s="17" t="s">
        <v>183</v>
      </c>
      <c r="AU160" s="17" t="s">
        <v>83</v>
      </c>
      <c r="AY160" s="17" t="s">
        <v>131</v>
      </c>
      <c r="BE160" s="151">
        <f t="shared" si="21"/>
        <v>0</v>
      </c>
      <c r="BF160" s="151">
        <f t="shared" si="22"/>
        <v>0</v>
      </c>
      <c r="BG160" s="151">
        <f t="shared" si="23"/>
        <v>0</v>
      </c>
      <c r="BH160" s="151">
        <f t="shared" si="24"/>
        <v>0</v>
      </c>
      <c r="BI160" s="151">
        <f t="shared" si="25"/>
        <v>0</v>
      </c>
      <c r="BJ160" s="17" t="s">
        <v>83</v>
      </c>
      <c r="BK160" s="152">
        <f t="shared" si="26"/>
        <v>0</v>
      </c>
      <c r="BL160" s="17" t="s">
        <v>251</v>
      </c>
      <c r="BM160" s="17" t="s">
        <v>260</v>
      </c>
    </row>
    <row r="161" spans="2:65" s="1" customFormat="1" ht="22.5" customHeight="1">
      <c r="B161" s="142"/>
      <c r="C161" s="143" t="s">
        <v>261</v>
      </c>
      <c r="D161" s="143" t="s">
        <v>132</v>
      </c>
      <c r="E161" s="144" t="s">
        <v>262</v>
      </c>
      <c r="F161" s="240" t="s">
        <v>263</v>
      </c>
      <c r="G161" s="241"/>
      <c r="H161" s="241"/>
      <c r="I161" s="241"/>
      <c r="J161" s="145" t="s">
        <v>199</v>
      </c>
      <c r="K161" s="146">
        <v>56</v>
      </c>
      <c r="L161" s="242"/>
      <c r="M161" s="241"/>
      <c r="N161" s="242"/>
      <c r="O161" s="241"/>
      <c r="P161" s="241"/>
      <c r="Q161" s="241"/>
      <c r="R161" s="147"/>
      <c r="T161" s="148" t="s">
        <v>3</v>
      </c>
      <c r="U161" s="40" t="s">
        <v>39</v>
      </c>
      <c r="V161" s="149">
        <v>0.417</v>
      </c>
      <c r="W161" s="149">
        <f t="shared" si="18"/>
        <v>23.352</v>
      </c>
      <c r="X161" s="149">
        <v>0</v>
      </c>
      <c r="Y161" s="149">
        <f t="shared" si="19"/>
        <v>0</v>
      </c>
      <c r="Z161" s="149">
        <v>0</v>
      </c>
      <c r="AA161" s="150">
        <f t="shared" si="20"/>
        <v>0</v>
      </c>
      <c r="AR161" s="17" t="s">
        <v>246</v>
      </c>
      <c r="AT161" s="17" t="s">
        <v>132</v>
      </c>
      <c r="AU161" s="17" t="s">
        <v>83</v>
      </c>
      <c r="AY161" s="17" t="s">
        <v>131</v>
      </c>
      <c r="BE161" s="151">
        <f t="shared" si="21"/>
        <v>0</v>
      </c>
      <c r="BF161" s="151">
        <f t="shared" si="22"/>
        <v>0</v>
      </c>
      <c r="BG161" s="151">
        <f t="shared" si="23"/>
        <v>0</v>
      </c>
      <c r="BH161" s="151">
        <f t="shared" si="24"/>
        <v>0</v>
      </c>
      <c r="BI161" s="151">
        <f t="shared" si="25"/>
        <v>0</v>
      </c>
      <c r="BJ161" s="17" t="s">
        <v>83</v>
      </c>
      <c r="BK161" s="152">
        <f t="shared" si="26"/>
        <v>0</v>
      </c>
      <c r="BL161" s="17" t="s">
        <v>246</v>
      </c>
      <c r="BM161" s="17" t="s">
        <v>264</v>
      </c>
    </row>
    <row r="162" spans="2:65" s="1" customFormat="1" ht="31.5" customHeight="1">
      <c r="B162" s="142"/>
      <c r="C162" s="143" t="s">
        <v>216</v>
      </c>
      <c r="D162" s="143" t="s">
        <v>132</v>
      </c>
      <c r="E162" s="144" t="s">
        <v>265</v>
      </c>
      <c r="F162" s="240" t="s">
        <v>266</v>
      </c>
      <c r="G162" s="241"/>
      <c r="H162" s="241"/>
      <c r="I162" s="241"/>
      <c r="J162" s="145" t="s">
        <v>199</v>
      </c>
      <c r="K162" s="146">
        <v>56</v>
      </c>
      <c r="L162" s="242"/>
      <c r="M162" s="241"/>
      <c r="N162" s="242"/>
      <c r="O162" s="241"/>
      <c r="P162" s="241"/>
      <c r="Q162" s="241"/>
      <c r="R162" s="147"/>
      <c r="T162" s="148" t="s">
        <v>3</v>
      </c>
      <c r="U162" s="40" t="s">
        <v>39</v>
      </c>
      <c r="V162" s="149">
        <v>0.154</v>
      </c>
      <c r="W162" s="149">
        <f t="shared" si="18"/>
        <v>8.624</v>
      </c>
      <c r="X162" s="149">
        <v>0</v>
      </c>
      <c r="Y162" s="149">
        <f t="shared" si="19"/>
        <v>0</v>
      </c>
      <c r="Z162" s="149">
        <v>0</v>
      </c>
      <c r="AA162" s="150">
        <f t="shared" si="20"/>
        <v>0</v>
      </c>
      <c r="AR162" s="17" t="s">
        <v>246</v>
      </c>
      <c r="AT162" s="17" t="s">
        <v>132</v>
      </c>
      <c r="AU162" s="17" t="s">
        <v>83</v>
      </c>
      <c r="AY162" s="17" t="s">
        <v>131</v>
      </c>
      <c r="BE162" s="151">
        <f t="shared" si="21"/>
        <v>0</v>
      </c>
      <c r="BF162" s="151">
        <f t="shared" si="22"/>
        <v>0</v>
      </c>
      <c r="BG162" s="151">
        <f t="shared" si="23"/>
        <v>0</v>
      </c>
      <c r="BH162" s="151">
        <f t="shared" si="24"/>
        <v>0</v>
      </c>
      <c r="BI162" s="151">
        <f t="shared" si="25"/>
        <v>0</v>
      </c>
      <c r="BJ162" s="17" t="s">
        <v>83</v>
      </c>
      <c r="BK162" s="152">
        <f t="shared" si="26"/>
        <v>0</v>
      </c>
      <c r="BL162" s="17" t="s">
        <v>246</v>
      </c>
      <c r="BM162" s="17" t="s">
        <v>267</v>
      </c>
    </row>
    <row r="163" spans="2:65" s="1" customFormat="1" ht="31.5" customHeight="1">
      <c r="B163" s="142"/>
      <c r="C163" s="143" t="s">
        <v>268</v>
      </c>
      <c r="D163" s="143" t="s">
        <v>132</v>
      </c>
      <c r="E163" s="144" t="s">
        <v>269</v>
      </c>
      <c r="F163" s="240" t="s">
        <v>270</v>
      </c>
      <c r="G163" s="241"/>
      <c r="H163" s="241"/>
      <c r="I163" s="241"/>
      <c r="J163" s="145" t="s">
        <v>271</v>
      </c>
      <c r="K163" s="146">
        <v>1</v>
      </c>
      <c r="L163" s="242"/>
      <c r="M163" s="241"/>
      <c r="N163" s="242"/>
      <c r="O163" s="241"/>
      <c r="P163" s="241"/>
      <c r="Q163" s="241"/>
      <c r="R163" s="147"/>
      <c r="T163" s="148" t="s">
        <v>3</v>
      </c>
      <c r="U163" s="40" t="s">
        <v>39</v>
      </c>
      <c r="V163" s="149">
        <v>4.23643</v>
      </c>
      <c r="W163" s="149">
        <f t="shared" si="18"/>
        <v>4.23643</v>
      </c>
      <c r="X163" s="149">
        <v>0</v>
      </c>
      <c r="Y163" s="149">
        <f t="shared" si="19"/>
        <v>0</v>
      </c>
      <c r="Z163" s="149">
        <v>0</v>
      </c>
      <c r="AA163" s="150">
        <f t="shared" si="20"/>
        <v>0</v>
      </c>
      <c r="AR163" s="17" t="s">
        <v>246</v>
      </c>
      <c r="AT163" s="17" t="s">
        <v>132</v>
      </c>
      <c r="AU163" s="17" t="s">
        <v>83</v>
      </c>
      <c r="AY163" s="17" t="s">
        <v>131</v>
      </c>
      <c r="BE163" s="151">
        <f t="shared" si="21"/>
        <v>0</v>
      </c>
      <c r="BF163" s="151">
        <f t="shared" si="22"/>
        <v>0</v>
      </c>
      <c r="BG163" s="151">
        <f t="shared" si="23"/>
        <v>0</v>
      </c>
      <c r="BH163" s="151">
        <f t="shared" si="24"/>
        <v>0</v>
      </c>
      <c r="BI163" s="151">
        <f t="shared" si="25"/>
        <v>0</v>
      </c>
      <c r="BJ163" s="17" t="s">
        <v>83</v>
      </c>
      <c r="BK163" s="152">
        <f t="shared" si="26"/>
        <v>0</v>
      </c>
      <c r="BL163" s="17" t="s">
        <v>246</v>
      </c>
      <c r="BM163" s="17" t="s">
        <v>272</v>
      </c>
    </row>
    <row r="164" spans="2:63" s="10" customFormat="1" ht="29.25" customHeight="1">
      <c r="B164" s="131"/>
      <c r="C164" s="132"/>
      <c r="D164" s="141" t="s">
        <v>115</v>
      </c>
      <c r="E164" s="141"/>
      <c r="F164" s="141"/>
      <c r="G164" s="141"/>
      <c r="H164" s="141"/>
      <c r="I164" s="141"/>
      <c r="J164" s="141"/>
      <c r="K164" s="141"/>
      <c r="L164" s="141"/>
      <c r="M164" s="141"/>
      <c r="N164" s="229"/>
      <c r="O164" s="230"/>
      <c r="P164" s="230"/>
      <c r="Q164" s="230"/>
      <c r="R164" s="134"/>
      <c r="T164" s="135"/>
      <c r="U164" s="132"/>
      <c r="V164" s="132"/>
      <c r="W164" s="136">
        <f>W165</f>
        <v>0.614</v>
      </c>
      <c r="X164" s="132"/>
      <c r="Y164" s="136">
        <f>Y165</f>
        <v>0</v>
      </c>
      <c r="Z164" s="132"/>
      <c r="AA164" s="137">
        <f>AA165</f>
        <v>0</v>
      </c>
      <c r="AR164" s="138" t="s">
        <v>142</v>
      </c>
      <c r="AT164" s="139" t="s">
        <v>71</v>
      </c>
      <c r="AU164" s="139" t="s">
        <v>79</v>
      </c>
      <c r="AY164" s="138" t="s">
        <v>131</v>
      </c>
      <c r="BK164" s="140">
        <f>BK165</f>
        <v>0</v>
      </c>
    </row>
    <row r="165" spans="2:65" s="1" customFormat="1" ht="22.5" customHeight="1">
      <c r="B165" s="142"/>
      <c r="C165" s="143" t="s">
        <v>273</v>
      </c>
      <c r="D165" s="143" t="s">
        <v>132</v>
      </c>
      <c r="E165" s="144" t="s">
        <v>274</v>
      </c>
      <c r="F165" s="240" t="s">
        <v>275</v>
      </c>
      <c r="G165" s="241"/>
      <c r="H165" s="241"/>
      <c r="I165" s="241"/>
      <c r="J165" s="145" t="s">
        <v>276</v>
      </c>
      <c r="K165" s="146">
        <v>1</v>
      </c>
      <c r="L165" s="242"/>
      <c r="M165" s="241"/>
      <c r="N165" s="242"/>
      <c r="O165" s="241"/>
      <c r="P165" s="241"/>
      <c r="Q165" s="241"/>
      <c r="R165" s="147"/>
      <c r="T165" s="148" t="s">
        <v>3</v>
      </c>
      <c r="U165" s="157" t="s">
        <v>39</v>
      </c>
      <c r="V165" s="158">
        <v>0.614</v>
      </c>
      <c r="W165" s="158">
        <f>V165*K165</f>
        <v>0.614</v>
      </c>
      <c r="X165" s="158">
        <v>0</v>
      </c>
      <c r="Y165" s="158">
        <f>X165*K165</f>
        <v>0</v>
      </c>
      <c r="Z165" s="158">
        <v>0</v>
      </c>
      <c r="AA165" s="159">
        <f>Z165*K165</f>
        <v>0</v>
      </c>
      <c r="AR165" s="17" t="s">
        <v>246</v>
      </c>
      <c r="AT165" s="17" t="s">
        <v>132</v>
      </c>
      <c r="AU165" s="17" t="s">
        <v>83</v>
      </c>
      <c r="AY165" s="17" t="s">
        <v>131</v>
      </c>
      <c r="BE165" s="151">
        <f>IF(U165="základná",N165,0)</f>
        <v>0</v>
      </c>
      <c r="BF165" s="151">
        <f>IF(U165="znížená",N165,0)</f>
        <v>0</v>
      </c>
      <c r="BG165" s="151">
        <f>IF(U165="zákl. prenesená",N165,0)</f>
        <v>0</v>
      </c>
      <c r="BH165" s="151">
        <f>IF(U165="zníž. prenesená",N165,0)</f>
        <v>0</v>
      </c>
      <c r="BI165" s="151">
        <f>IF(U165="nulová",N165,0)</f>
        <v>0</v>
      </c>
      <c r="BJ165" s="17" t="s">
        <v>83</v>
      </c>
      <c r="BK165" s="152">
        <f>ROUND(L165*K165,3)</f>
        <v>0</v>
      </c>
      <c r="BL165" s="17" t="s">
        <v>246</v>
      </c>
      <c r="BM165" s="17" t="s">
        <v>277</v>
      </c>
    </row>
    <row r="166" spans="2:18" s="1" customFormat="1" ht="6.75" customHeight="1">
      <c r="B166" s="55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7"/>
    </row>
  </sheetData>
  <sheetProtection/>
  <mergeCells count="17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40:I140"/>
    <mergeCell ref="L140:M140"/>
    <mergeCell ref="N140:Q140"/>
    <mergeCell ref="F143:I143"/>
    <mergeCell ref="L143:M143"/>
    <mergeCell ref="N143:Q143"/>
    <mergeCell ref="N142:Q142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54:I154"/>
    <mergeCell ref="L154:M154"/>
    <mergeCell ref="N154:Q154"/>
    <mergeCell ref="F157:I157"/>
    <mergeCell ref="L157:M157"/>
    <mergeCell ref="N157:Q157"/>
    <mergeCell ref="F158:I158"/>
    <mergeCell ref="L158:M158"/>
    <mergeCell ref="N158:Q158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N139:Q139"/>
    <mergeCell ref="N141:Q141"/>
    <mergeCell ref="F163:I163"/>
    <mergeCell ref="L163:M163"/>
    <mergeCell ref="N163:Q163"/>
    <mergeCell ref="F165:I165"/>
    <mergeCell ref="L165:M165"/>
    <mergeCell ref="N165:Q165"/>
    <mergeCell ref="F161:I161"/>
    <mergeCell ref="L161:M161"/>
    <mergeCell ref="N152:Q152"/>
    <mergeCell ref="N155:Q155"/>
    <mergeCell ref="N156:Q156"/>
    <mergeCell ref="N164:Q164"/>
    <mergeCell ref="H1:K1"/>
    <mergeCell ref="S2:AC2"/>
    <mergeCell ref="N121:Q121"/>
    <mergeCell ref="N122:Q122"/>
    <mergeCell ref="N123:Q123"/>
    <mergeCell ref="N137:Q137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0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2"/>
  <sheetViews>
    <sheetView showGridLines="0" zoomScalePageLayoutView="0" workbookViewId="0" topLeftCell="A1">
      <pane ySplit="1" topLeftCell="A66" activePane="bottomLeft" state="frozen"/>
      <selection pane="topLeft" activeCell="A1" sqref="A1"/>
      <selection pane="bottomLeft" activeCell="S1" sqref="S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1406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189"/>
      <c r="B1" s="186"/>
      <c r="C1" s="186"/>
      <c r="D1" s="187" t="s">
        <v>1</v>
      </c>
      <c r="E1" s="186"/>
      <c r="F1" s="188" t="s">
        <v>319</v>
      </c>
      <c r="G1" s="188"/>
      <c r="H1" s="235" t="s">
        <v>320</v>
      </c>
      <c r="I1" s="235"/>
      <c r="J1" s="235"/>
      <c r="K1" s="235"/>
      <c r="L1" s="188" t="s">
        <v>321</v>
      </c>
      <c r="M1" s="186"/>
      <c r="N1" s="186"/>
      <c r="O1" s="187" t="s">
        <v>92</v>
      </c>
      <c r="P1" s="186"/>
      <c r="Q1" s="186"/>
      <c r="R1" s="186"/>
      <c r="S1" s="188" t="s">
        <v>322</v>
      </c>
      <c r="T1" s="188"/>
      <c r="U1" s="189"/>
      <c r="V1" s="18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56" ht="36.75" customHeight="1">
      <c r="C2" s="201" t="s">
        <v>5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7" t="s">
        <v>87</v>
      </c>
      <c r="AZ2" s="17" t="s">
        <v>278</v>
      </c>
      <c r="BA2" s="17" t="s">
        <v>279</v>
      </c>
      <c r="BB2" s="17" t="s">
        <v>3</v>
      </c>
      <c r="BC2" s="17" t="s">
        <v>280</v>
      </c>
      <c r="BD2" s="17" t="s">
        <v>83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72</v>
      </c>
    </row>
    <row r="4" spans="2:46" ht="36.75" customHeight="1">
      <c r="B4" s="21"/>
      <c r="C4" s="220" t="s">
        <v>93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23"/>
      <c r="T4" s="24" t="s">
        <v>10</v>
      </c>
      <c r="AT4" s="17" t="s">
        <v>4</v>
      </c>
    </row>
    <row r="5" spans="2:18" ht="6.7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4.75" customHeight="1">
      <c r="B6" s="21"/>
      <c r="C6" s="22"/>
      <c r="D6" s="28" t="s">
        <v>13</v>
      </c>
      <c r="E6" s="22"/>
      <c r="F6" s="253" t="str">
        <f>'Rekapitulácia stavby'!K6</f>
        <v>Prestavba 2. a 3. nadzemného podlažia domu služieb na 10 mestských nájomných bytov</v>
      </c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22"/>
      <c r="R6" s="23"/>
    </row>
    <row r="7" spans="2:18" ht="24.75" customHeight="1">
      <c r="B7" s="21"/>
      <c r="C7" s="22"/>
      <c r="D7" s="28" t="s">
        <v>94</v>
      </c>
      <c r="E7" s="22"/>
      <c r="F7" s="253" t="s">
        <v>95</v>
      </c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22"/>
      <c r="R7" s="23"/>
    </row>
    <row r="8" spans="2:18" s="1" customFormat="1" ht="32.25" customHeight="1">
      <c r="B8" s="31"/>
      <c r="C8" s="32"/>
      <c r="D8" s="27" t="s">
        <v>96</v>
      </c>
      <c r="E8" s="32"/>
      <c r="F8" s="227" t="s">
        <v>281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32"/>
      <c r="R8" s="33"/>
    </row>
    <row r="9" spans="2:18" s="1" customFormat="1" ht="14.25" customHeight="1">
      <c r="B9" s="31"/>
      <c r="C9" s="32"/>
      <c r="D9" s="28" t="s">
        <v>15</v>
      </c>
      <c r="E9" s="32"/>
      <c r="F9" s="26" t="s">
        <v>3</v>
      </c>
      <c r="G9" s="32"/>
      <c r="H9" s="32"/>
      <c r="I9" s="32"/>
      <c r="J9" s="32"/>
      <c r="K9" s="32"/>
      <c r="L9" s="32"/>
      <c r="M9" s="28" t="s">
        <v>16</v>
      </c>
      <c r="N9" s="32"/>
      <c r="O9" s="26" t="s">
        <v>3</v>
      </c>
      <c r="P9" s="32"/>
      <c r="Q9" s="32"/>
      <c r="R9" s="33"/>
    </row>
    <row r="10" spans="2:18" s="1" customFormat="1" ht="14.25" customHeight="1">
      <c r="B10" s="31"/>
      <c r="C10" s="32"/>
      <c r="D10" s="28" t="s">
        <v>17</v>
      </c>
      <c r="E10" s="32"/>
      <c r="F10" s="26" t="s">
        <v>18</v>
      </c>
      <c r="G10" s="32"/>
      <c r="H10" s="32"/>
      <c r="I10" s="32"/>
      <c r="J10" s="32"/>
      <c r="K10" s="32"/>
      <c r="L10" s="32"/>
      <c r="M10" s="28" t="s">
        <v>19</v>
      </c>
      <c r="N10" s="32"/>
      <c r="O10" s="246" t="str">
        <f>'Rekapitulácia stavby'!AN8</f>
        <v>25.1.2016</v>
      </c>
      <c r="P10" s="191"/>
      <c r="Q10" s="32"/>
      <c r="R10" s="33"/>
    </row>
    <row r="11" spans="2:18" s="1" customFormat="1" ht="10.5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25" customHeight="1">
      <c r="B12" s="31"/>
      <c r="C12" s="32"/>
      <c r="D12" s="28" t="s">
        <v>21</v>
      </c>
      <c r="E12" s="32"/>
      <c r="F12" s="32"/>
      <c r="G12" s="32"/>
      <c r="H12" s="32"/>
      <c r="I12" s="32"/>
      <c r="J12" s="32"/>
      <c r="K12" s="32"/>
      <c r="L12" s="32"/>
      <c r="M12" s="28" t="s">
        <v>22</v>
      </c>
      <c r="N12" s="32"/>
      <c r="O12" s="226">
        <f>IF('Rekapitulácia stavby'!AN10="","",'Rekapitulácia stavby'!AN10)</f>
      </c>
      <c r="P12" s="191"/>
      <c r="Q12" s="32"/>
      <c r="R12" s="33"/>
    </row>
    <row r="13" spans="2:18" s="1" customFormat="1" ht="18" customHeight="1">
      <c r="B13" s="31"/>
      <c r="C13" s="32"/>
      <c r="D13" s="32"/>
      <c r="E13" s="26" t="str">
        <f>IF('Rekapitulácia stavby'!E11="","",'Rekapitulácia stavby'!E11)</f>
        <v> </v>
      </c>
      <c r="F13" s="32"/>
      <c r="G13" s="32"/>
      <c r="H13" s="32"/>
      <c r="I13" s="32"/>
      <c r="J13" s="32"/>
      <c r="K13" s="32"/>
      <c r="L13" s="32"/>
      <c r="M13" s="28" t="s">
        <v>24</v>
      </c>
      <c r="N13" s="32"/>
      <c r="O13" s="226">
        <f>IF('Rekapitulácia stavby'!AN11="","",'Rekapitulácia stavby'!AN11)</f>
      </c>
      <c r="P13" s="191"/>
      <c r="Q13" s="32"/>
      <c r="R13" s="33"/>
    </row>
    <row r="14" spans="2:18" s="1" customFormat="1" ht="6.7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25" customHeight="1">
      <c r="B15" s="31"/>
      <c r="C15" s="32"/>
      <c r="D15" s="28" t="s">
        <v>25</v>
      </c>
      <c r="E15" s="32"/>
      <c r="F15" s="32"/>
      <c r="G15" s="32"/>
      <c r="H15" s="32"/>
      <c r="I15" s="32"/>
      <c r="J15" s="32"/>
      <c r="K15" s="32"/>
      <c r="L15" s="32"/>
      <c r="M15" s="28" t="s">
        <v>22</v>
      </c>
      <c r="N15" s="32"/>
      <c r="O15" s="226">
        <f>IF('Rekapitulácia stavby'!AN13="","",'Rekapitulácia stavby'!AN13)</f>
      </c>
      <c r="P15" s="191"/>
      <c r="Q15" s="32"/>
      <c r="R15" s="33"/>
    </row>
    <row r="16" spans="2:18" s="1" customFormat="1" ht="18" customHeight="1">
      <c r="B16" s="31"/>
      <c r="C16" s="32"/>
      <c r="D16" s="32"/>
      <c r="E16" s="26" t="str">
        <f>IF('Rekapitulácia stavby'!E14="","",'Rekapitulácia stavby'!E14)</f>
        <v> </v>
      </c>
      <c r="F16" s="32"/>
      <c r="G16" s="32"/>
      <c r="H16" s="32"/>
      <c r="I16" s="32"/>
      <c r="J16" s="32"/>
      <c r="K16" s="32"/>
      <c r="L16" s="32"/>
      <c r="M16" s="28" t="s">
        <v>24</v>
      </c>
      <c r="N16" s="32"/>
      <c r="O16" s="226">
        <f>IF('Rekapitulácia stavby'!AN14="","",'Rekapitulácia stavby'!AN14)</f>
      </c>
      <c r="P16" s="191"/>
      <c r="Q16" s="32"/>
      <c r="R16" s="33"/>
    </row>
    <row r="17" spans="2:18" s="1" customFormat="1" ht="6.7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25" customHeight="1">
      <c r="B18" s="31"/>
      <c r="C18" s="32"/>
      <c r="D18" s="28" t="s">
        <v>26</v>
      </c>
      <c r="E18" s="32"/>
      <c r="F18" s="32"/>
      <c r="G18" s="32"/>
      <c r="H18" s="32"/>
      <c r="I18" s="32"/>
      <c r="J18" s="32"/>
      <c r="K18" s="32"/>
      <c r="L18" s="32"/>
      <c r="M18" s="28" t="s">
        <v>22</v>
      </c>
      <c r="N18" s="32"/>
      <c r="O18" s="226" t="s">
        <v>3</v>
      </c>
      <c r="P18" s="191"/>
      <c r="Q18" s="32"/>
      <c r="R18" s="33"/>
    </row>
    <row r="19" spans="2:18" s="1" customFormat="1" ht="18" customHeight="1">
      <c r="B19" s="31"/>
      <c r="C19" s="32"/>
      <c r="D19" s="32"/>
      <c r="E19" s="26" t="s">
        <v>27</v>
      </c>
      <c r="F19" s="32"/>
      <c r="G19" s="32"/>
      <c r="H19" s="32"/>
      <c r="I19" s="32"/>
      <c r="J19" s="32"/>
      <c r="K19" s="32"/>
      <c r="L19" s="32"/>
      <c r="M19" s="28" t="s">
        <v>24</v>
      </c>
      <c r="N19" s="32"/>
      <c r="O19" s="226" t="s">
        <v>3</v>
      </c>
      <c r="P19" s="191"/>
      <c r="Q19" s="32"/>
      <c r="R19" s="33"/>
    </row>
    <row r="20" spans="2:18" s="1" customFormat="1" ht="6.7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25" customHeight="1">
      <c r="B21" s="31"/>
      <c r="C21" s="32"/>
      <c r="D21" s="28" t="s">
        <v>30</v>
      </c>
      <c r="E21" s="32"/>
      <c r="F21" s="32"/>
      <c r="G21" s="32"/>
      <c r="H21" s="32"/>
      <c r="I21" s="32"/>
      <c r="J21" s="32"/>
      <c r="K21" s="32"/>
      <c r="L21" s="32"/>
      <c r="M21" s="28" t="s">
        <v>22</v>
      </c>
      <c r="N21" s="32"/>
      <c r="O21" s="226">
        <f>IF('Rekapitulácia stavby'!AN19="","",'Rekapitulácia stavby'!AN19)</f>
      </c>
      <c r="P21" s="191"/>
      <c r="Q21" s="32"/>
      <c r="R21" s="33"/>
    </row>
    <row r="22" spans="2:18" s="1" customFormat="1" ht="18" customHeight="1">
      <c r="B22" s="31"/>
      <c r="C22" s="32"/>
      <c r="D22" s="32"/>
      <c r="E22" s="26" t="str">
        <f>IF('Rekapitulácia stavby'!E20="","",'Rekapitulácia stavby'!E20)</f>
        <v> </v>
      </c>
      <c r="F22" s="32"/>
      <c r="G22" s="32"/>
      <c r="H22" s="32"/>
      <c r="I22" s="32"/>
      <c r="J22" s="32"/>
      <c r="K22" s="32"/>
      <c r="L22" s="32"/>
      <c r="M22" s="28" t="s">
        <v>24</v>
      </c>
      <c r="N22" s="32"/>
      <c r="O22" s="226">
        <f>IF('Rekapitulácia stavby'!AN20="","",'Rekapitulácia stavby'!AN20)</f>
      </c>
      <c r="P22" s="191"/>
      <c r="Q22" s="32"/>
      <c r="R22" s="33"/>
    </row>
    <row r="23" spans="2:18" s="1" customFormat="1" ht="6.7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25" customHeight="1">
      <c r="B24" s="31"/>
      <c r="C24" s="32"/>
      <c r="D24" s="28" t="s">
        <v>31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228" t="s">
        <v>3</v>
      </c>
      <c r="F25" s="191"/>
      <c r="G25" s="191"/>
      <c r="H25" s="191"/>
      <c r="I25" s="191"/>
      <c r="J25" s="191"/>
      <c r="K25" s="191"/>
      <c r="L25" s="191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7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25" customHeight="1">
      <c r="B28" s="31"/>
      <c r="C28" s="32"/>
      <c r="D28" s="108" t="s">
        <v>99</v>
      </c>
      <c r="E28" s="32"/>
      <c r="F28" s="32"/>
      <c r="G28" s="32"/>
      <c r="H28" s="32"/>
      <c r="I28" s="32"/>
      <c r="J28" s="32"/>
      <c r="K28" s="32"/>
      <c r="L28" s="32"/>
      <c r="M28" s="197">
        <f>N89</f>
        <v>0</v>
      </c>
      <c r="N28" s="191"/>
      <c r="O28" s="191"/>
      <c r="P28" s="191"/>
      <c r="Q28" s="32"/>
      <c r="R28" s="33"/>
    </row>
    <row r="29" spans="2:18" s="1" customFormat="1" ht="14.25" customHeight="1">
      <c r="B29" s="31"/>
      <c r="C29" s="32"/>
      <c r="D29" s="30" t="s">
        <v>100</v>
      </c>
      <c r="E29" s="32"/>
      <c r="F29" s="32"/>
      <c r="G29" s="32"/>
      <c r="H29" s="32"/>
      <c r="I29" s="32"/>
      <c r="J29" s="32"/>
      <c r="K29" s="32"/>
      <c r="L29" s="32"/>
      <c r="M29" s="197">
        <f>N95</f>
        <v>0</v>
      </c>
      <c r="N29" s="191"/>
      <c r="O29" s="191"/>
      <c r="P29" s="191"/>
      <c r="Q29" s="32"/>
      <c r="R29" s="33"/>
    </row>
    <row r="30" spans="2:18" s="1" customFormat="1" ht="6.7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4.75" customHeight="1">
      <c r="B31" s="31"/>
      <c r="C31" s="32"/>
      <c r="D31" s="109" t="s">
        <v>35</v>
      </c>
      <c r="E31" s="32"/>
      <c r="F31" s="32"/>
      <c r="G31" s="32"/>
      <c r="H31" s="32"/>
      <c r="I31" s="32"/>
      <c r="J31" s="32"/>
      <c r="K31" s="32"/>
      <c r="L31" s="32"/>
      <c r="M31" s="259">
        <f>ROUND(M28+M29,2)</f>
        <v>0</v>
      </c>
      <c r="N31" s="191"/>
      <c r="O31" s="191"/>
      <c r="P31" s="191"/>
      <c r="Q31" s="32"/>
      <c r="R31" s="33"/>
    </row>
    <row r="32" spans="2:18" s="1" customFormat="1" ht="6.7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25" customHeight="1">
      <c r="B33" s="31"/>
      <c r="C33" s="32"/>
      <c r="D33" s="38" t="s">
        <v>36</v>
      </c>
      <c r="E33" s="38" t="s">
        <v>37</v>
      </c>
      <c r="F33" s="39">
        <v>0.2</v>
      </c>
      <c r="G33" s="110" t="s">
        <v>38</v>
      </c>
      <c r="H33" s="257">
        <f>ROUND((SUM(BE95:BE96)+SUM(BE115:BE141)),2)</f>
        <v>0</v>
      </c>
      <c r="I33" s="191"/>
      <c r="J33" s="191"/>
      <c r="K33" s="32"/>
      <c r="L33" s="32"/>
      <c r="M33" s="257">
        <f>ROUND(ROUND((SUM(BE95:BE96)+SUM(BE115:BE141)),2)*F33,2)</f>
        <v>0</v>
      </c>
      <c r="N33" s="191"/>
      <c r="O33" s="191"/>
      <c r="P33" s="191"/>
      <c r="Q33" s="32"/>
      <c r="R33" s="33"/>
    </row>
    <row r="34" spans="2:18" s="1" customFormat="1" ht="14.25" customHeight="1">
      <c r="B34" s="31"/>
      <c r="C34" s="32"/>
      <c r="D34" s="32"/>
      <c r="E34" s="38" t="s">
        <v>39</v>
      </c>
      <c r="F34" s="39">
        <v>0.2</v>
      </c>
      <c r="G34" s="110" t="s">
        <v>38</v>
      </c>
      <c r="H34" s="257">
        <f>ROUND((SUM(BF95:BF96)+SUM(BF115:BF141)),2)</f>
        <v>0</v>
      </c>
      <c r="I34" s="191"/>
      <c r="J34" s="191"/>
      <c r="K34" s="32"/>
      <c r="L34" s="32"/>
      <c r="M34" s="257">
        <f>ROUND(ROUND((SUM(BF95:BF96)+SUM(BF115:BF141)),2)*F34,2)</f>
        <v>0</v>
      </c>
      <c r="N34" s="191"/>
      <c r="O34" s="191"/>
      <c r="P34" s="191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40</v>
      </c>
      <c r="F35" s="39">
        <v>0.2</v>
      </c>
      <c r="G35" s="110" t="s">
        <v>38</v>
      </c>
      <c r="H35" s="257">
        <f>ROUND((SUM(BG95:BG96)+SUM(BG115:BG141)),2)</f>
        <v>0</v>
      </c>
      <c r="I35" s="191"/>
      <c r="J35" s="191"/>
      <c r="K35" s="32"/>
      <c r="L35" s="32"/>
      <c r="M35" s="257">
        <v>0</v>
      </c>
      <c r="N35" s="191"/>
      <c r="O35" s="191"/>
      <c r="P35" s="191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41</v>
      </c>
      <c r="F36" s="39">
        <v>0.2</v>
      </c>
      <c r="G36" s="110" t="s">
        <v>38</v>
      </c>
      <c r="H36" s="257">
        <f>ROUND((SUM(BH95:BH96)+SUM(BH115:BH141)),2)</f>
        <v>0</v>
      </c>
      <c r="I36" s="191"/>
      <c r="J36" s="191"/>
      <c r="K36" s="32"/>
      <c r="L36" s="32"/>
      <c r="M36" s="257">
        <v>0</v>
      </c>
      <c r="N36" s="191"/>
      <c r="O36" s="191"/>
      <c r="P36" s="191"/>
      <c r="Q36" s="32"/>
      <c r="R36" s="33"/>
    </row>
    <row r="37" spans="2:18" s="1" customFormat="1" ht="14.25" customHeight="1" hidden="1">
      <c r="B37" s="31"/>
      <c r="C37" s="32"/>
      <c r="D37" s="32"/>
      <c r="E37" s="38" t="s">
        <v>42</v>
      </c>
      <c r="F37" s="39">
        <v>0</v>
      </c>
      <c r="G37" s="110" t="s">
        <v>38</v>
      </c>
      <c r="H37" s="257">
        <f>ROUND((SUM(BI95:BI96)+SUM(BI115:BI141)),2)</f>
        <v>0</v>
      </c>
      <c r="I37" s="191"/>
      <c r="J37" s="191"/>
      <c r="K37" s="32"/>
      <c r="L37" s="32"/>
      <c r="M37" s="257">
        <v>0</v>
      </c>
      <c r="N37" s="191"/>
      <c r="O37" s="191"/>
      <c r="P37" s="191"/>
      <c r="Q37" s="32"/>
      <c r="R37" s="33"/>
    </row>
    <row r="38" spans="2:18" s="1" customFormat="1" ht="6.7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4.75" customHeight="1">
      <c r="B39" s="31"/>
      <c r="C39" s="107"/>
      <c r="D39" s="111" t="s">
        <v>43</v>
      </c>
      <c r="E39" s="71"/>
      <c r="F39" s="71"/>
      <c r="G39" s="112" t="s">
        <v>44</v>
      </c>
      <c r="H39" s="113" t="s">
        <v>45</v>
      </c>
      <c r="I39" s="71"/>
      <c r="J39" s="71"/>
      <c r="K39" s="71"/>
      <c r="L39" s="258">
        <f>SUM(M31:M37)</f>
        <v>0</v>
      </c>
      <c r="M39" s="213"/>
      <c r="N39" s="213"/>
      <c r="O39" s="213"/>
      <c r="P39" s="215"/>
      <c r="Q39" s="107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2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2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2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2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2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2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2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2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2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4.25">
      <c r="B50" s="31"/>
      <c r="C50" s="32"/>
      <c r="D50" s="46" t="s">
        <v>46</v>
      </c>
      <c r="E50" s="47"/>
      <c r="F50" s="47"/>
      <c r="G50" s="47"/>
      <c r="H50" s="48"/>
      <c r="I50" s="32"/>
      <c r="J50" s="46" t="s">
        <v>47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1"/>
      <c r="C51" s="22"/>
      <c r="D51" s="49"/>
      <c r="E51" s="22"/>
      <c r="F51" s="22"/>
      <c r="G51" s="22"/>
      <c r="H51" s="50"/>
      <c r="I51" s="22"/>
      <c r="J51" s="49"/>
      <c r="K51" s="22"/>
      <c r="L51" s="22"/>
      <c r="M51" s="22"/>
      <c r="N51" s="22"/>
      <c r="O51" s="22"/>
      <c r="P51" s="50"/>
      <c r="Q51" s="22"/>
      <c r="R51" s="23"/>
    </row>
    <row r="52" spans="2:18" ht="12">
      <c r="B52" s="21"/>
      <c r="C52" s="22"/>
      <c r="D52" s="49"/>
      <c r="E52" s="22"/>
      <c r="F52" s="22"/>
      <c r="G52" s="22"/>
      <c r="H52" s="50"/>
      <c r="I52" s="22"/>
      <c r="J52" s="49"/>
      <c r="K52" s="22"/>
      <c r="L52" s="22"/>
      <c r="M52" s="22"/>
      <c r="N52" s="22"/>
      <c r="O52" s="22"/>
      <c r="P52" s="50"/>
      <c r="Q52" s="22"/>
      <c r="R52" s="23"/>
    </row>
    <row r="53" spans="2:18" ht="12">
      <c r="B53" s="21"/>
      <c r="C53" s="22"/>
      <c r="D53" s="49"/>
      <c r="E53" s="22"/>
      <c r="F53" s="22"/>
      <c r="G53" s="22"/>
      <c r="H53" s="50"/>
      <c r="I53" s="22"/>
      <c r="J53" s="49"/>
      <c r="K53" s="22"/>
      <c r="L53" s="22"/>
      <c r="M53" s="22"/>
      <c r="N53" s="22"/>
      <c r="O53" s="22"/>
      <c r="P53" s="50"/>
      <c r="Q53" s="22"/>
      <c r="R53" s="23"/>
    </row>
    <row r="54" spans="2:18" ht="12">
      <c r="B54" s="21"/>
      <c r="C54" s="22"/>
      <c r="D54" s="49"/>
      <c r="E54" s="22"/>
      <c r="F54" s="22"/>
      <c r="G54" s="22"/>
      <c r="H54" s="50"/>
      <c r="I54" s="22"/>
      <c r="J54" s="49"/>
      <c r="K54" s="22"/>
      <c r="L54" s="22"/>
      <c r="M54" s="22"/>
      <c r="N54" s="22"/>
      <c r="O54" s="22"/>
      <c r="P54" s="50"/>
      <c r="Q54" s="22"/>
      <c r="R54" s="23"/>
    </row>
    <row r="55" spans="2:18" ht="12">
      <c r="B55" s="21"/>
      <c r="C55" s="22"/>
      <c r="D55" s="49"/>
      <c r="E55" s="22"/>
      <c r="F55" s="22"/>
      <c r="G55" s="22"/>
      <c r="H55" s="50"/>
      <c r="I55" s="22"/>
      <c r="J55" s="49"/>
      <c r="K55" s="22"/>
      <c r="L55" s="22"/>
      <c r="M55" s="22"/>
      <c r="N55" s="22"/>
      <c r="O55" s="22"/>
      <c r="P55" s="50"/>
      <c r="Q55" s="22"/>
      <c r="R55" s="23"/>
    </row>
    <row r="56" spans="2:18" ht="12">
      <c r="B56" s="21"/>
      <c r="C56" s="22"/>
      <c r="D56" s="49"/>
      <c r="E56" s="22"/>
      <c r="F56" s="22"/>
      <c r="G56" s="22"/>
      <c r="H56" s="50"/>
      <c r="I56" s="22"/>
      <c r="J56" s="49"/>
      <c r="K56" s="22"/>
      <c r="L56" s="22"/>
      <c r="M56" s="22"/>
      <c r="N56" s="22"/>
      <c r="O56" s="22"/>
      <c r="P56" s="50"/>
      <c r="Q56" s="22"/>
      <c r="R56" s="23"/>
    </row>
    <row r="57" spans="2:18" ht="12">
      <c r="B57" s="21"/>
      <c r="C57" s="22"/>
      <c r="D57" s="49"/>
      <c r="E57" s="22"/>
      <c r="F57" s="22"/>
      <c r="G57" s="22"/>
      <c r="H57" s="50"/>
      <c r="I57" s="22"/>
      <c r="J57" s="49"/>
      <c r="K57" s="22"/>
      <c r="L57" s="22"/>
      <c r="M57" s="22"/>
      <c r="N57" s="22"/>
      <c r="O57" s="22"/>
      <c r="P57" s="50"/>
      <c r="Q57" s="22"/>
      <c r="R57" s="23"/>
    </row>
    <row r="58" spans="2:18" ht="12">
      <c r="B58" s="21"/>
      <c r="C58" s="22"/>
      <c r="D58" s="49"/>
      <c r="E58" s="22"/>
      <c r="F58" s="22"/>
      <c r="G58" s="22"/>
      <c r="H58" s="50"/>
      <c r="I58" s="22"/>
      <c r="J58" s="49"/>
      <c r="K58" s="22"/>
      <c r="L58" s="22"/>
      <c r="M58" s="22"/>
      <c r="N58" s="22"/>
      <c r="O58" s="22"/>
      <c r="P58" s="50"/>
      <c r="Q58" s="22"/>
      <c r="R58" s="23"/>
    </row>
    <row r="59" spans="2:18" s="1" customFormat="1" ht="14.25">
      <c r="B59" s="31"/>
      <c r="C59" s="32"/>
      <c r="D59" s="51" t="s">
        <v>48</v>
      </c>
      <c r="E59" s="52"/>
      <c r="F59" s="52"/>
      <c r="G59" s="53" t="s">
        <v>49</v>
      </c>
      <c r="H59" s="54"/>
      <c r="I59" s="32"/>
      <c r="J59" s="51" t="s">
        <v>48</v>
      </c>
      <c r="K59" s="52"/>
      <c r="L59" s="52"/>
      <c r="M59" s="52"/>
      <c r="N59" s="53" t="s">
        <v>49</v>
      </c>
      <c r="O59" s="52"/>
      <c r="P59" s="54"/>
      <c r="Q59" s="32"/>
      <c r="R59" s="33"/>
    </row>
    <row r="60" spans="2:18" ht="12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4.25">
      <c r="B61" s="31"/>
      <c r="C61" s="32"/>
      <c r="D61" s="46" t="s">
        <v>50</v>
      </c>
      <c r="E61" s="47"/>
      <c r="F61" s="47"/>
      <c r="G61" s="47"/>
      <c r="H61" s="48"/>
      <c r="I61" s="32"/>
      <c r="J61" s="46" t="s">
        <v>51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1"/>
      <c r="C62" s="22"/>
      <c r="D62" s="49"/>
      <c r="E62" s="22"/>
      <c r="F62" s="22"/>
      <c r="G62" s="22"/>
      <c r="H62" s="50"/>
      <c r="I62" s="22"/>
      <c r="J62" s="49"/>
      <c r="K62" s="22"/>
      <c r="L62" s="22"/>
      <c r="M62" s="22"/>
      <c r="N62" s="22"/>
      <c r="O62" s="22"/>
      <c r="P62" s="50"/>
      <c r="Q62" s="22"/>
      <c r="R62" s="23"/>
    </row>
    <row r="63" spans="2:18" ht="12">
      <c r="B63" s="21"/>
      <c r="C63" s="22"/>
      <c r="D63" s="49"/>
      <c r="E63" s="22"/>
      <c r="F63" s="22"/>
      <c r="G63" s="22"/>
      <c r="H63" s="50"/>
      <c r="I63" s="22"/>
      <c r="J63" s="49"/>
      <c r="K63" s="22"/>
      <c r="L63" s="22"/>
      <c r="M63" s="22"/>
      <c r="N63" s="22"/>
      <c r="O63" s="22"/>
      <c r="P63" s="50"/>
      <c r="Q63" s="22"/>
      <c r="R63" s="23"/>
    </row>
    <row r="64" spans="2:18" ht="12">
      <c r="B64" s="21"/>
      <c r="C64" s="22"/>
      <c r="D64" s="49"/>
      <c r="E64" s="22"/>
      <c r="F64" s="22"/>
      <c r="G64" s="22"/>
      <c r="H64" s="50"/>
      <c r="I64" s="22"/>
      <c r="J64" s="49"/>
      <c r="K64" s="22"/>
      <c r="L64" s="22"/>
      <c r="M64" s="22"/>
      <c r="N64" s="22"/>
      <c r="O64" s="22"/>
      <c r="P64" s="50"/>
      <c r="Q64" s="22"/>
      <c r="R64" s="23"/>
    </row>
    <row r="65" spans="2:18" ht="12">
      <c r="B65" s="21"/>
      <c r="C65" s="22"/>
      <c r="D65" s="49"/>
      <c r="E65" s="22"/>
      <c r="F65" s="22"/>
      <c r="G65" s="22"/>
      <c r="H65" s="50"/>
      <c r="I65" s="22"/>
      <c r="J65" s="49"/>
      <c r="K65" s="22"/>
      <c r="L65" s="22"/>
      <c r="M65" s="22"/>
      <c r="N65" s="22"/>
      <c r="O65" s="22"/>
      <c r="P65" s="50"/>
      <c r="Q65" s="22"/>
      <c r="R65" s="23"/>
    </row>
    <row r="66" spans="2:18" ht="12">
      <c r="B66" s="21"/>
      <c r="C66" s="22"/>
      <c r="D66" s="49"/>
      <c r="E66" s="22"/>
      <c r="F66" s="22"/>
      <c r="G66" s="22"/>
      <c r="H66" s="50"/>
      <c r="I66" s="22"/>
      <c r="J66" s="49"/>
      <c r="K66" s="22"/>
      <c r="L66" s="22"/>
      <c r="M66" s="22"/>
      <c r="N66" s="22"/>
      <c r="O66" s="22"/>
      <c r="P66" s="50"/>
      <c r="Q66" s="22"/>
      <c r="R66" s="23"/>
    </row>
    <row r="67" spans="2:18" ht="12">
      <c r="B67" s="21"/>
      <c r="C67" s="22"/>
      <c r="D67" s="49"/>
      <c r="E67" s="22"/>
      <c r="F67" s="22"/>
      <c r="G67" s="22"/>
      <c r="H67" s="50"/>
      <c r="I67" s="22"/>
      <c r="J67" s="49"/>
      <c r="K67" s="22"/>
      <c r="L67" s="22"/>
      <c r="M67" s="22"/>
      <c r="N67" s="22"/>
      <c r="O67" s="22"/>
      <c r="P67" s="50"/>
      <c r="Q67" s="22"/>
      <c r="R67" s="23"/>
    </row>
    <row r="68" spans="2:18" ht="12">
      <c r="B68" s="21"/>
      <c r="C68" s="22"/>
      <c r="D68" s="49"/>
      <c r="E68" s="22"/>
      <c r="F68" s="22"/>
      <c r="G68" s="22"/>
      <c r="H68" s="50"/>
      <c r="I68" s="22"/>
      <c r="J68" s="49"/>
      <c r="K68" s="22"/>
      <c r="L68" s="22"/>
      <c r="M68" s="22"/>
      <c r="N68" s="22"/>
      <c r="O68" s="22"/>
      <c r="P68" s="50"/>
      <c r="Q68" s="22"/>
      <c r="R68" s="23"/>
    </row>
    <row r="69" spans="2:18" ht="12">
      <c r="B69" s="21"/>
      <c r="C69" s="22"/>
      <c r="D69" s="49"/>
      <c r="E69" s="22"/>
      <c r="F69" s="22"/>
      <c r="G69" s="22"/>
      <c r="H69" s="50"/>
      <c r="I69" s="22"/>
      <c r="J69" s="49"/>
      <c r="K69" s="22"/>
      <c r="L69" s="22"/>
      <c r="M69" s="22"/>
      <c r="N69" s="22"/>
      <c r="O69" s="22"/>
      <c r="P69" s="50"/>
      <c r="Q69" s="22"/>
      <c r="R69" s="23"/>
    </row>
    <row r="70" spans="2:18" s="1" customFormat="1" ht="14.25">
      <c r="B70" s="31"/>
      <c r="C70" s="32"/>
      <c r="D70" s="51" t="s">
        <v>48</v>
      </c>
      <c r="E70" s="52"/>
      <c r="F70" s="52"/>
      <c r="G70" s="53" t="s">
        <v>49</v>
      </c>
      <c r="H70" s="54"/>
      <c r="I70" s="32"/>
      <c r="J70" s="51" t="s">
        <v>48</v>
      </c>
      <c r="K70" s="52"/>
      <c r="L70" s="52"/>
      <c r="M70" s="52"/>
      <c r="N70" s="53" t="s">
        <v>49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220" t="s">
        <v>101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13</v>
      </c>
      <c r="D78" s="32"/>
      <c r="E78" s="32"/>
      <c r="F78" s="253" t="str">
        <f>F6</f>
        <v>Prestavba 2. a 3. nadzemného podlažia domu služieb na 10 mestských nájomných bytov</v>
      </c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32"/>
      <c r="R78" s="33"/>
    </row>
    <row r="79" spans="2:18" ht="30" customHeight="1">
      <c r="B79" s="21"/>
      <c r="C79" s="28" t="s">
        <v>94</v>
      </c>
      <c r="D79" s="22"/>
      <c r="E79" s="22"/>
      <c r="F79" s="253" t="s">
        <v>95</v>
      </c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22"/>
      <c r="R79" s="23"/>
    </row>
    <row r="80" spans="2:18" s="1" customFormat="1" ht="36.75" customHeight="1">
      <c r="B80" s="31"/>
      <c r="C80" s="65" t="s">
        <v>96</v>
      </c>
      <c r="D80" s="32"/>
      <c r="E80" s="32"/>
      <c r="F80" s="221" t="str">
        <f>F8</f>
        <v>02e - Oprava odkvapového chodníka</v>
      </c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32"/>
      <c r="R80" s="33"/>
    </row>
    <row r="81" spans="2:18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8" t="s">
        <v>17</v>
      </c>
      <c r="D82" s="32"/>
      <c r="E82" s="32"/>
      <c r="F82" s="26" t="str">
        <f>F10</f>
        <v>Dom služieb Dudince, 962 71 </v>
      </c>
      <c r="G82" s="32"/>
      <c r="H82" s="32"/>
      <c r="I82" s="32"/>
      <c r="J82" s="32"/>
      <c r="K82" s="28" t="s">
        <v>19</v>
      </c>
      <c r="L82" s="32"/>
      <c r="M82" s="246" t="str">
        <f>IF(O10="","",O10)</f>
        <v>25.1.2016</v>
      </c>
      <c r="N82" s="191"/>
      <c r="O82" s="191"/>
      <c r="P82" s="191"/>
      <c r="Q82" s="32"/>
      <c r="R82" s="33"/>
    </row>
    <row r="83" spans="2:18" s="1" customFormat="1" ht="6.7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2.75">
      <c r="B84" s="31"/>
      <c r="C84" s="28" t="s">
        <v>21</v>
      </c>
      <c r="D84" s="32"/>
      <c r="E84" s="32"/>
      <c r="F84" s="26" t="str">
        <f>E13</f>
        <v> </v>
      </c>
      <c r="G84" s="32"/>
      <c r="H84" s="32"/>
      <c r="I84" s="32"/>
      <c r="J84" s="32"/>
      <c r="K84" s="28" t="s">
        <v>26</v>
      </c>
      <c r="L84" s="32"/>
      <c r="M84" s="226" t="str">
        <f>E19</f>
        <v>atelier yesss s.r.o. </v>
      </c>
      <c r="N84" s="191"/>
      <c r="O84" s="191"/>
      <c r="P84" s="191"/>
      <c r="Q84" s="191"/>
      <c r="R84" s="33"/>
    </row>
    <row r="85" spans="2:18" s="1" customFormat="1" ht="14.25" customHeight="1">
      <c r="B85" s="31"/>
      <c r="C85" s="28" t="s">
        <v>25</v>
      </c>
      <c r="D85" s="32"/>
      <c r="E85" s="32"/>
      <c r="F85" s="26" t="str">
        <f>IF(E16="","",E16)</f>
        <v> </v>
      </c>
      <c r="G85" s="32"/>
      <c r="H85" s="32"/>
      <c r="I85" s="32"/>
      <c r="J85" s="32"/>
      <c r="K85" s="28" t="s">
        <v>30</v>
      </c>
      <c r="L85" s="32"/>
      <c r="M85" s="226" t="str">
        <f>E22</f>
        <v> </v>
      </c>
      <c r="N85" s="191"/>
      <c r="O85" s="191"/>
      <c r="P85" s="191"/>
      <c r="Q85" s="191"/>
      <c r="R85" s="33"/>
    </row>
    <row r="86" spans="2:18" s="1" customFormat="1" ht="9.7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56" t="s">
        <v>102</v>
      </c>
      <c r="D87" s="252"/>
      <c r="E87" s="252"/>
      <c r="F87" s="252"/>
      <c r="G87" s="252"/>
      <c r="H87" s="107"/>
      <c r="I87" s="107"/>
      <c r="J87" s="107"/>
      <c r="K87" s="107"/>
      <c r="L87" s="107"/>
      <c r="M87" s="107"/>
      <c r="N87" s="256" t="s">
        <v>103</v>
      </c>
      <c r="O87" s="191"/>
      <c r="P87" s="191"/>
      <c r="Q87" s="191"/>
      <c r="R87" s="33"/>
    </row>
    <row r="88" spans="2:18" s="1" customFormat="1" ht="9.7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14" t="s">
        <v>104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90">
        <f>N115</f>
        <v>0</v>
      </c>
      <c r="O89" s="191"/>
      <c r="P89" s="191"/>
      <c r="Q89" s="191"/>
      <c r="R89" s="33"/>
      <c r="AU89" s="17" t="s">
        <v>105</v>
      </c>
    </row>
    <row r="90" spans="2:18" s="7" customFormat="1" ht="24.75" customHeight="1">
      <c r="B90" s="115"/>
      <c r="C90" s="116"/>
      <c r="D90" s="117" t="s">
        <v>282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54">
        <f>N116</f>
        <v>0</v>
      </c>
      <c r="O90" s="255"/>
      <c r="P90" s="255"/>
      <c r="Q90" s="255"/>
      <c r="R90" s="118"/>
    </row>
    <row r="91" spans="2:18" s="8" customFormat="1" ht="19.5" customHeight="1">
      <c r="B91" s="119"/>
      <c r="C91" s="94"/>
      <c r="D91" s="120" t="s">
        <v>283</v>
      </c>
      <c r="E91" s="94"/>
      <c r="F91" s="94"/>
      <c r="G91" s="94"/>
      <c r="H91" s="94"/>
      <c r="I91" s="94"/>
      <c r="J91" s="94"/>
      <c r="K91" s="94"/>
      <c r="L91" s="94"/>
      <c r="M91" s="94"/>
      <c r="N91" s="195">
        <f>N117</f>
        <v>0</v>
      </c>
      <c r="O91" s="196"/>
      <c r="P91" s="196"/>
      <c r="Q91" s="196"/>
      <c r="R91" s="121"/>
    </row>
    <row r="92" spans="2:18" s="8" customFormat="1" ht="19.5" customHeight="1">
      <c r="B92" s="119"/>
      <c r="C92" s="94"/>
      <c r="D92" s="120" t="s">
        <v>284</v>
      </c>
      <c r="E92" s="94"/>
      <c r="F92" s="94"/>
      <c r="G92" s="94"/>
      <c r="H92" s="94"/>
      <c r="I92" s="94"/>
      <c r="J92" s="94"/>
      <c r="K92" s="94"/>
      <c r="L92" s="94"/>
      <c r="M92" s="94"/>
      <c r="N92" s="195">
        <f>N127</f>
        <v>0</v>
      </c>
      <c r="O92" s="196"/>
      <c r="P92" s="196"/>
      <c r="Q92" s="196"/>
      <c r="R92" s="121"/>
    </row>
    <row r="93" spans="2:18" s="8" customFormat="1" ht="19.5" customHeight="1">
      <c r="B93" s="119"/>
      <c r="C93" s="94"/>
      <c r="D93" s="120" t="s">
        <v>285</v>
      </c>
      <c r="E93" s="94"/>
      <c r="F93" s="94"/>
      <c r="G93" s="94"/>
      <c r="H93" s="94"/>
      <c r="I93" s="94"/>
      <c r="J93" s="94"/>
      <c r="K93" s="94"/>
      <c r="L93" s="94"/>
      <c r="M93" s="94"/>
      <c r="N93" s="195">
        <f>N140</f>
        <v>0</v>
      </c>
      <c r="O93" s="196"/>
      <c r="P93" s="196"/>
      <c r="Q93" s="196"/>
      <c r="R93" s="121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14" t="s">
        <v>116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51">
        <v>0</v>
      </c>
      <c r="O95" s="191"/>
      <c r="P95" s="191"/>
      <c r="Q95" s="191"/>
      <c r="R95" s="33"/>
      <c r="T95" s="122"/>
      <c r="U95" s="123" t="s">
        <v>36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106" t="s">
        <v>91</v>
      </c>
      <c r="D97" s="107"/>
      <c r="E97" s="107"/>
      <c r="F97" s="107"/>
      <c r="G97" s="107"/>
      <c r="H97" s="107"/>
      <c r="I97" s="107"/>
      <c r="J97" s="107"/>
      <c r="K97" s="107"/>
      <c r="L97" s="192">
        <f>ROUND(SUM(N89+N95),2)</f>
        <v>0</v>
      </c>
      <c r="M97" s="252"/>
      <c r="N97" s="252"/>
      <c r="O97" s="252"/>
      <c r="P97" s="252"/>
      <c r="Q97" s="252"/>
      <c r="R97" s="33"/>
    </row>
    <row r="98" spans="2:18" s="1" customFormat="1" ht="6.7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7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75" customHeight="1">
      <c r="B103" s="31"/>
      <c r="C103" s="220" t="s">
        <v>117</v>
      </c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33"/>
    </row>
    <row r="104" spans="2:18" s="1" customFormat="1" ht="6.7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13</v>
      </c>
      <c r="D105" s="32"/>
      <c r="E105" s="32"/>
      <c r="F105" s="253" t="str">
        <f>F6</f>
        <v>Prestavba 2. a 3. nadzemného podlažia domu služieb na 10 mestských nájomných bytov</v>
      </c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32"/>
      <c r="R105" s="33"/>
    </row>
    <row r="106" spans="2:18" ht="30" customHeight="1">
      <c r="B106" s="21"/>
      <c r="C106" s="28" t="s">
        <v>94</v>
      </c>
      <c r="D106" s="22"/>
      <c r="E106" s="22"/>
      <c r="F106" s="253" t="s">
        <v>95</v>
      </c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22"/>
      <c r="R106" s="23"/>
    </row>
    <row r="107" spans="2:18" s="1" customFormat="1" ht="36.75" customHeight="1">
      <c r="B107" s="31"/>
      <c r="C107" s="65" t="s">
        <v>96</v>
      </c>
      <c r="D107" s="32"/>
      <c r="E107" s="32"/>
      <c r="F107" s="221" t="str">
        <f>F8</f>
        <v>02e - Oprava odkvapového chodníka</v>
      </c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32"/>
      <c r="R107" s="33"/>
    </row>
    <row r="108" spans="2:18" s="1" customFormat="1" ht="6.7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8" customHeight="1">
      <c r="B109" s="31"/>
      <c r="C109" s="28" t="s">
        <v>17</v>
      </c>
      <c r="D109" s="32"/>
      <c r="E109" s="32"/>
      <c r="F109" s="26" t="str">
        <f>F10</f>
        <v>Dom služieb Dudince, 962 71 </v>
      </c>
      <c r="G109" s="32"/>
      <c r="H109" s="32"/>
      <c r="I109" s="32"/>
      <c r="J109" s="32"/>
      <c r="K109" s="28" t="s">
        <v>19</v>
      </c>
      <c r="L109" s="32"/>
      <c r="M109" s="246" t="str">
        <f>IF(O10="","",O10)</f>
        <v>25.1.2016</v>
      </c>
      <c r="N109" s="191"/>
      <c r="O109" s="191"/>
      <c r="P109" s="191"/>
      <c r="Q109" s="32"/>
      <c r="R109" s="33"/>
    </row>
    <row r="110" spans="2:18" s="1" customFormat="1" ht="6.7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12.75">
      <c r="B111" s="31"/>
      <c r="C111" s="28" t="s">
        <v>21</v>
      </c>
      <c r="D111" s="32"/>
      <c r="E111" s="32"/>
      <c r="F111" s="26" t="str">
        <f>E13</f>
        <v> </v>
      </c>
      <c r="G111" s="32"/>
      <c r="H111" s="32"/>
      <c r="I111" s="32"/>
      <c r="J111" s="32"/>
      <c r="K111" s="28" t="s">
        <v>26</v>
      </c>
      <c r="L111" s="32"/>
      <c r="M111" s="226" t="str">
        <f>E19</f>
        <v>atelier yesss s.r.o. </v>
      </c>
      <c r="N111" s="191"/>
      <c r="O111" s="191"/>
      <c r="P111" s="191"/>
      <c r="Q111" s="191"/>
      <c r="R111" s="33"/>
    </row>
    <row r="112" spans="2:18" s="1" customFormat="1" ht="14.25" customHeight="1">
      <c r="B112" s="31"/>
      <c r="C112" s="28" t="s">
        <v>25</v>
      </c>
      <c r="D112" s="32"/>
      <c r="E112" s="32"/>
      <c r="F112" s="26" t="str">
        <f>IF(E16="","",E16)</f>
        <v> </v>
      </c>
      <c r="G112" s="32"/>
      <c r="H112" s="32"/>
      <c r="I112" s="32"/>
      <c r="J112" s="32"/>
      <c r="K112" s="28" t="s">
        <v>30</v>
      </c>
      <c r="L112" s="32"/>
      <c r="M112" s="226" t="str">
        <f>E22</f>
        <v> </v>
      </c>
      <c r="N112" s="191"/>
      <c r="O112" s="191"/>
      <c r="P112" s="191"/>
      <c r="Q112" s="191"/>
      <c r="R112" s="33"/>
    </row>
    <row r="113" spans="2:18" s="1" customFormat="1" ht="9.7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27" s="9" customFormat="1" ht="29.25" customHeight="1">
      <c r="B114" s="124"/>
      <c r="C114" s="125" t="s">
        <v>118</v>
      </c>
      <c r="D114" s="126" t="s">
        <v>119</v>
      </c>
      <c r="E114" s="126" t="s">
        <v>54</v>
      </c>
      <c r="F114" s="247" t="s">
        <v>120</v>
      </c>
      <c r="G114" s="248"/>
      <c r="H114" s="248"/>
      <c r="I114" s="248"/>
      <c r="J114" s="126" t="s">
        <v>121</v>
      </c>
      <c r="K114" s="126" t="s">
        <v>122</v>
      </c>
      <c r="L114" s="249" t="s">
        <v>123</v>
      </c>
      <c r="M114" s="248"/>
      <c r="N114" s="247" t="s">
        <v>103</v>
      </c>
      <c r="O114" s="248"/>
      <c r="P114" s="248"/>
      <c r="Q114" s="250"/>
      <c r="R114" s="127"/>
      <c r="T114" s="72" t="s">
        <v>124</v>
      </c>
      <c r="U114" s="73" t="s">
        <v>36</v>
      </c>
      <c r="V114" s="73" t="s">
        <v>125</v>
      </c>
      <c r="W114" s="73" t="s">
        <v>126</v>
      </c>
      <c r="X114" s="73" t="s">
        <v>127</v>
      </c>
      <c r="Y114" s="73" t="s">
        <v>128</v>
      </c>
      <c r="Z114" s="73" t="s">
        <v>129</v>
      </c>
      <c r="AA114" s="74" t="s">
        <v>130</v>
      </c>
    </row>
    <row r="115" spans="2:63" s="1" customFormat="1" ht="29.25" customHeight="1">
      <c r="B115" s="31"/>
      <c r="C115" s="76" t="s">
        <v>99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36">
        <f>BK115</f>
        <v>0</v>
      </c>
      <c r="O115" s="237"/>
      <c r="P115" s="237"/>
      <c r="Q115" s="237"/>
      <c r="R115" s="33"/>
      <c r="T115" s="75"/>
      <c r="U115" s="47"/>
      <c r="V115" s="47"/>
      <c r="W115" s="128">
        <f>W116</f>
        <v>225.8161542</v>
      </c>
      <c r="X115" s="47"/>
      <c r="Y115" s="128">
        <f>Y116</f>
        <v>6.545806729999999</v>
      </c>
      <c r="Z115" s="47"/>
      <c r="AA115" s="129">
        <f>AA116</f>
        <v>0</v>
      </c>
      <c r="AT115" s="17" t="s">
        <v>71</v>
      </c>
      <c r="AU115" s="17" t="s">
        <v>105</v>
      </c>
      <c r="BK115" s="130">
        <f>BK116</f>
        <v>0</v>
      </c>
    </row>
    <row r="116" spans="2:63" s="10" customFormat="1" ht="36.75" customHeight="1">
      <c r="B116" s="131"/>
      <c r="C116" s="132"/>
      <c r="D116" s="133" t="s">
        <v>282</v>
      </c>
      <c r="E116" s="133"/>
      <c r="F116" s="133"/>
      <c r="G116" s="133"/>
      <c r="H116" s="133"/>
      <c r="I116" s="133"/>
      <c r="J116" s="133"/>
      <c r="K116" s="133"/>
      <c r="L116" s="133"/>
      <c r="M116" s="133"/>
      <c r="N116" s="238">
        <f>BK116</f>
        <v>0</v>
      </c>
      <c r="O116" s="239"/>
      <c r="P116" s="239"/>
      <c r="Q116" s="239"/>
      <c r="R116" s="134"/>
      <c r="T116" s="135"/>
      <c r="U116" s="132"/>
      <c r="V116" s="132"/>
      <c r="W116" s="136">
        <f>W117+W127+W140</f>
        <v>225.8161542</v>
      </c>
      <c r="X116" s="132"/>
      <c r="Y116" s="136">
        <f>Y117+Y127+Y140</f>
        <v>6.545806729999999</v>
      </c>
      <c r="Z116" s="132"/>
      <c r="AA116" s="137">
        <f>AA117+AA127+AA140</f>
        <v>0</v>
      </c>
      <c r="AR116" s="138" t="s">
        <v>79</v>
      </c>
      <c r="AT116" s="139" t="s">
        <v>71</v>
      </c>
      <c r="AU116" s="139" t="s">
        <v>72</v>
      </c>
      <c r="AY116" s="138" t="s">
        <v>131</v>
      </c>
      <c r="BK116" s="140">
        <f>BK117+BK127+BK140</f>
        <v>0</v>
      </c>
    </row>
    <row r="117" spans="2:63" s="10" customFormat="1" ht="19.5" customHeight="1">
      <c r="B117" s="131"/>
      <c r="C117" s="132"/>
      <c r="D117" s="141" t="s">
        <v>283</v>
      </c>
      <c r="E117" s="141"/>
      <c r="F117" s="141"/>
      <c r="G117" s="141"/>
      <c r="H117" s="141"/>
      <c r="I117" s="141"/>
      <c r="J117" s="141"/>
      <c r="K117" s="141"/>
      <c r="L117" s="141"/>
      <c r="M117" s="141"/>
      <c r="N117" s="233">
        <f>BK117</f>
        <v>0</v>
      </c>
      <c r="O117" s="234"/>
      <c r="P117" s="234"/>
      <c r="Q117" s="234"/>
      <c r="R117" s="134"/>
      <c r="T117" s="135"/>
      <c r="U117" s="132"/>
      <c r="V117" s="132"/>
      <c r="W117" s="136">
        <f>SUM(W118:W126)</f>
        <v>220.1515152</v>
      </c>
      <c r="X117" s="132"/>
      <c r="Y117" s="136">
        <f>SUM(Y118:Y126)</f>
        <v>0</v>
      </c>
      <c r="Z117" s="132"/>
      <c r="AA117" s="137">
        <f>SUM(AA118:AA126)</f>
        <v>0</v>
      </c>
      <c r="AR117" s="138" t="s">
        <v>79</v>
      </c>
      <c r="AT117" s="139" t="s">
        <v>71</v>
      </c>
      <c r="AU117" s="139" t="s">
        <v>79</v>
      </c>
      <c r="AY117" s="138" t="s">
        <v>131</v>
      </c>
      <c r="BK117" s="140">
        <f>SUM(BK118:BK126)</f>
        <v>0</v>
      </c>
    </row>
    <row r="118" spans="2:65" s="1" customFormat="1" ht="31.5" customHeight="1">
      <c r="B118" s="142"/>
      <c r="C118" s="143" t="s">
        <v>79</v>
      </c>
      <c r="D118" s="143" t="s">
        <v>132</v>
      </c>
      <c r="E118" s="144" t="s">
        <v>286</v>
      </c>
      <c r="F118" s="240" t="s">
        <v>287</v>
      </c>
      <c r="G118" s="241"/>
      <c r="H118" s="241"/>
      <c r="I118" s="241"/>
      <c r="J118" s="145" t="s">
        <v>140</v>
      </c>
      <c r="K118" s="146">
        <v>40.861</v>
      </c>
      <c r="L118" s="242"/>
      <c r="M118" s="241"/>
      <c r="N118" s="242"/>
      <c r="O118" s="241"/>
      <c r="P118" s="241"/>
      <c r="Q118" s="241"/>
      <c r="R118" s="147"/>
      <c r="T118" s="148" t="s">
        <v>3</v>
      </c>
      <c r="U118" s="40" t="s">
        <v>39</v>
      </c>
      <c r="V118" s="149">
        <v>4.948</v>
      </c>
      <c r="W118" s="149">
        <f>V118*K118</f>
        <v>202.180228</v>
      </c>
      <c r="X118" s="149">
        <v>0</v>
      </c>
      <c r="Y118" s="149">
        <f>X118*K118</f>
        <v>0</v>
      </c>
      <c r="Z118" s="149">
        <v>0</v>
      </c>
      <c r="AA118" s="150">
        <f>Z118*K118</f>
        <v>0</v>
      </c>
      <c r="AR118" s="17" t="s">
        <v>136</v>
      </c>
      <c r="AT118" s="17" t="s">
        <v>132</v>
      </c>
      <c r="AU118" s="17" t="s">
        <v>83</v>
      </c>
      <c r="AY118" s="17" t="s">
        <v>131</v>
      </c>
      <c r="BE118" s="151">
        <f>IF(U118="základná",N118,0)</f>
        <v>0</v>
      </c>
      <c r="BF118" s="151">
        <f>IF(U118="znížená",N118,0)</f>
        <v>0</v>
      </c>
      <c r="BG118" s="151">
        <f>IF(U118="zákl. prenesená",N118,0)</f>
        <v>0</v>
      </c>
      <c r="BH118" s="151">
        <f>IF(U118="zníž. prenesená",N118,0)</f>
        <v>0</v>
      </c>
      <c r="BI118" s="151">
        <f>IF(U118="nulová",N118,0)</f>
        <v>0</v>
      </c>
      <c r="BJ118" s="17" t="s">
        <v>83</v>
      </c>
      <c r="BK118" s="152">
        <f>ROUND(L118*K118,3)</f>
        <v>0</v>
      </c>
      <c r="BL118" s="17" t="s">
        <v>136</v>
      </c>
      <c r="BM118" s="17" t="s">
        <v>288</v>
      </c>
    </row>
    <row r="119" spans="2:51" s="11" customFormat="1" ht="22.5" customHeight="1">
      <c r="B119" s="160"/>
      <c r="C119" s="161"/>
      <c r="D119" s="161"/>
      <c r="E119" s="162" t="s">
        <v>3</v>
      </c>
      <c r="F119" s="262" t="s">
        <v>289</v>
      </c>
      <c r="G119" s="263"/>
      <c r="H119" s="263"/>
      <c r="I119" s="263"/>
      <c r="J119" s="161"/>
      <c r="K119" s="163" t="s">
        <v>3</v>
      </c>
      <c r="L119" s="161"/>
      <c r="M119" s="161"/>
      <c r="N119" s="161"/>
      <c r="O119" s="161"/>
      <c r="P119" s="161"/>
      <c r="Q119" s="161"/>
      <c r="R119" s="164"/>
      <c r="T119" s="165"/>
      <c r="U119" s="161"/>
      <c r="V119" s="161"/>
      <c r="W119" s="161"/>
      <c r="X119" s="161"/>
      <c r="Y119" s="161"/>
      <c r="Z119" s="161"/>
      <c r="AA119" s="166"/>
      <c r="AT119" s="167" t="s">
        <v>290</v>
      </c>
      <c r="AU119" s="167" t="s">
        <v>83</v>
      </c>
      <c r="AV119" s="11" t="s">
        <v>79</v>
      </c>
      <c r="AW119" s="11" t="s">
        <v>28</v>
      </c>
      <c r="AX119" s="11" t="s">
        <v>72</v>
      </c>
      <c r="AY119" s="167" t="s">
        <v>131</v>
      </c>
    </row>
    <row r="120" spans="2:51" s="12" customFormat="1" ht="22.5" customHeight="1">
      <c r="B120" s="168"/>
      <c r="C120" s="169"/>
      <c r="D120" s="169"/>
      <c r="E120" s="170" t="s">
        <v>3</v>
      </c>
      <c r="F120" s="264" t="s">
        <v>291</v>
      </c>
      <c r="G120" s="265"/>
      <c r="H120" s="265"/>
      <c r="I120" s="265"/>
      <c r="J120" s="169"/>
      <c r="K120" s="171">
        <v>14.004</v>
      </c>
      <c r="L120" s="169"/>
      <c r="M120" s="169"/>
      <c r="N120" s="169"/>
      <c r="O120" s="169"/>
      <c r="P120" s="169"/>
      <c r="Q120" s="169"/>
      <c r="R120" s="172"/>
      <c r="T120" s="173"/>
      <c r="U120" s="169"/>
      <c r="V120" s="169"/>
      <c r="W120" s="169"/>
      <c r="X120" s="169"/>
      <c r="Y120" s="169"/>
      <c r="Z120" s="169"/>
      <c r="AA120" s="174"/>
      <c r="AT120" s="175" t="s">
        <v>290</v>
      </c>
      <c r="AU120" s="175" t="s">
        <v>83</v>
      </c>
      <c r="AV120" s="12" t="s">
        <v>83</v>
      </c>
      <c r="AW120" s="12" t="s">
        <v>28</v>
      </c>
      <c r="AX120" s="12" t="s">
        <v>72</v>
      </c>
      <c r="AY120" s="175" t="s">
        <v>131</v>
      </c>
    </row>
    <row r="121" spans="2:51" s="12" customFormat="1" ht="22.5" customHeight="1">
      <c r="B121" s="168"/>
      <c r="C121" s="169"/>
      <c r="D121" s="169"/>
      <c r="E121" s="170" t="s">
        <v>3</v>
      </c>
      <c r="F121" s="264" t="s">
        <v>292</v>
      </c>
      <c r="G121" s="265"/>
      <c r="H121" s="265"/>
      <c r="I121" s="265"/>
      <c r="J121" s="169"/>
      <c r="K121" s="171">
        <v>26.857</v>
      </c>
      <c r="L121" s="169"/>
      <c r="M121" s="169"/>
      <c r="N121" s="169"/>
      <c r="O121" s="169"/>
      <c r="P121" s="169"/>
      <c r="Q121" s="169"/>
      <c r="R121" s="172"/>
      <c r="T121" s="173"/>
      <c r="U121" s="169"/>
      <c r="V121" s="169"/>
      <c r="W121" s="169"/>
      <c r="X121" s="169"/>
      <c r="Y121" s="169"/>
      <c r="Z121" s="169"/>
      <c r="AA121" s="174"/>
      <c r="AT121" s="175" t="s">
        <v>290</v>
      </c>
      <c r="AU121" s="175" t="s">
        <v>83</v>
      </c>
      <c r="AV121" s="12" t="s">
        <v>83</v>
      </c>
      <c r="AW121" s="12" t="s">
        <v>28</v>
      </c>
      <c r="AX121" s="12" t="s">
        <v>72</v>
      </c>
      <c r="AY121" s="175" t="s">
        <v>131</v>
      </c>
    </row>
    <row r="122" spans="2:51" s="13" customFormat="1" ht="22.5" customHeight="1">
      <c r="B122" s="176"/>
      <c r="C122" s="177"/>
      <c r="D122" s="177"/>
      <c r="E122" s="178" t="s">
        <v>278</v>
      </c>
      <c r="F122" s="260" t="s">
        <v>293</v>
      </c>
      <c r="G122" s="261"/>
      <c r="H122" s="261"/>
      <c r="I122" s="261"/>
      <c r="J122" s="177"/>
      <c r="K122" s="179">
        <v>40.861</v>
      </c>
      <c r="L122" s="177"/>
      <c r="M122" s="177"/>
      <c r="N122" s="177"/>
      <c r="O122" s="177"/>
      <c r="P122" s="177"/>
      <c r="Q122" s="177"/>
      <c r="R122" s="180"/>
      <c r="T122" s="181"/>
      <c r="U122" s="177"/>
      <c r="V122" s="177"/>
      <c r="W122" s="177"/>
      <c r="X122" s="177"/>
      <c r="Y122" s="177"/>
      <c r="Z122" s="177"/>
      <c r="AA122" s="182"/>
      <c r="AT122" s="183" t="s">
        <v>290</v>
      </c>
      <c r="AU122" s="183" t="s">
        <v>83</v>
      </c>
      <c r="AV122" s="13" t="s">
        <v>136</v>
      </c>
      <c r="AW122" s="13" t="s">
        <v>28</v>
      </c>
      <c r="AX122" s="13" t="s">
        <v>79</v>
      </c>
      <c r="AY122" s="183" t="s">
        <v>131</v>
      </c>
    </row>
    <row r="123" spans="2:65" s="1" customFormat="1" ht="31.5" customHeight="1">
      <c r="B123" s="142"/>
      <c r="C123" s="143" t="s">
        <v>83</v>
      </c>
      <c r="D123" s="143" t="s">
        <v>132</v>
      </c>
      <c r="E123" s="144" t="s">
        <v>294</v>
      </c>
      <c r="F123" s="240" t="s">
        <v>295</v>
      </c>
      <c r="G123" s="241"/>
      <c r="H123" s="241"/>
      <c r="I123" s="241"/>
      <c r="J123" s="145" t="s">
        <v>140</v>
      </c>
      <c r="K123" s="146">
        <v>8.172</v>
      </c>
      <c r="L123" s="242"/>
      <c r="M123" s="241"/>
      <c r="N123" s="242"/>
      <c r="O123" s="241"/>
      <c r="P123" s="241"/>
      <c r="Q123" s="241"/>
      <c r="R123" s="147"/>
      <c r="T123" s="148" t="s">
        <v>3</v>
      </c>
      <c r="U123" s="40" t="s">
        <v>39</v>
      </c>
      <c r="V123" s="149">
        <v>0.9891</v>
      </c>
      <c r="W123" s="149">
        <f>V123*K123</f>
        <v>8.0829252</v>
      </c>
      <c r="X123" s="149">
        <v>0</v>
      </c>
      <c r="Y123" s="149">
        <f>X123*K123</f>
        <v>0</v>
      </c>
      <c r="Z123" s="149">
        <v>0</v>
      </c>
      <c r="AA123" s="150">
        <f>Z123*K123</f>
        <v>0</v>
      </c>
      <c r="AR123" s="17" t="s">
        <v>136</v>
      </c>
      <c r="AT123" s="17" t="s">
        <v>132</v>
      </c>
      <c r="AU123" s="17" t="s">
        <v>83</v>
      </c>
      <c r="AY123" s="17" t="s">
        <v>131</v>
      </c>
      <c r="BE123" s="151">
        <f>IF(U123="základná",N123,0)</f>
        <v>0</v>
      </c>
      <c r="BF123" s="151">
        <f>IF(U123="znížená",N123,0)</f>
        <v>0</v>
      </c>
      <c r="BG123" s="151">
        <f>IF(U123="zákl. prenesená",N123,0)</f>
        <v>0</v>
      </c>
      <c r="BH123" s="151">
        <f>IF(U123="zníž. prenesená",N123,0)</f>
        <v>0</v>
      </c>
      <c r="BI123" s="151">
        <f>IF(U123="nulová",N123,0)</f>
        <v>0</v>
      </c>
      <c r="BJ123" s="17" t="s">
        <v>83</v>
      </c>
      <c r="BK123" s="152">
        <f>ROUND(L123*K123,3)</f>
        <v>0</v>
      </c>
      <c r="BL123" s="17" t="s">
        <v>136</v>
      </c>
      <c r="BM123" s="17" t="s">
        <v>296</v>
      </c>
    </row>
    <row r="124" spans="2:51" s="12" customFormat="1" ht="22.5" customHeight="1">
      <c r="B124" s="168"/>
      <c r="C124" s="169"/>
      <c r="D124" s="169"/>
      <c r="E124" s="170" t="s">
        <v>3</v>
      </c>
      <c r="F124" s="266" t="s">
        <v>297</v>
      </c>
      <c r="G124" s="265"/>
      <c r="H124" s="265"/>
      <c r="I124" s="265"/>
      <c r="J124" s="169"/>
      <c r="K124" s="171">
        <v>8.172</v>
      </c>
      <c r="L124" s="169"/>
      <c r="M124" s="169"/>
      <c r="N124" s="169"/>
      <c r="O124" s="169"/>
      <c r="P124" s="169"/>
      <c r="Q124" s="169"/>
      <c r="R124" s="172"/>
      <c r="T124" s="173"/>
      <c r="U124" s="169"/>
      <c r="V124" s="169"/>
      <c r="W124" s="169"/>
      <c r="X124" s="169"/>
      <c r="Y124" s="169"/>
      <c r="Z124" s="169"/>
      <c r="AA124" s="174"/>
      <c r="AT124" s="175" t="s">
        <v>290</v>
      </c>
      <c r="AU124" s="175" t="s">
        <v>83</v>
      </c>
      <c r="AV124" s="12" t="s">
        <v>83</v>
      </c>
      <c r="AW124" s="12" t="s">
        <v>28</v>
      </c>
      <c r="AX124" s="12" t="s">
        <v>79</v>
      </c>
      <c r="AY124" s="175" t="s">
        <v>131</v>
      </c>
    </row>
    <row r="125" spans="2:65" s="1" customFormat="1" ht="31.5" customHeight="1">
      <c r="B125" s="142"/>
      <c r="C125" s="143" t="s">
        <v>142</v>
      </c>
      <c r="D125" s="143" t="s">
        <v>132</v>
      </c>
      <c r="E125" s="144" t="s">
        <v>298</v>
      </c>
      <c r="F125" s="240" t="s">
        <v>299</v>
      </c>
      <c r="G125" s="241"/>
      <c r="H125" s="241"/>
      <c r="I125" s="241"/>
      <c r="J125" s="145" t="s">
        <v>140</v>
      </c>
      <c r="K125" s="146">
        <v>40.861</v>
      </c>
      <c r="L125" s="242"/>
      <c r="M125" s="241"/>
      <c r="N125" s="242"/>
      <c r="O125" s="241"/>
      <c r="P125" s="241"/>
      <c r="Q125" s="241"/>
      <c r="R125" s="147"/>
      <c r="T125" s="148" t="s">
        <v>3</v>
      </c>
      <c r="U125" s="40" t="s">
        <v>39</v>
      </c>
      <c r="V125" s="149">
        <v>0.242</v>
      </c>
      <c r="W125" s="149">
        <f>V125*K125</f>
        <v>9.888361999999999</v>
      </c>
      <c r="X125" s="149">
        <v>0</v>
      </c>
      <c r="Y125" s="149">
        <f>X125*K125</f>
        <v>0</v>
      </c>
      <c r="Z125" s="149">
        <v>0</v>
      </c>
      <c r="AA125" s="150">
        <f>Z125*K125</f>
        <v>0</v>
      </c>
      <c r="AR125" s="17" t="s">
        <v>136</v>
      </c>
      <c r="AT125" s="17" t="s">
        <v>132</v>
      </c>
      <c r="AU125" s="17" t="s">
        <v>83</v>
      </c>
      <c r="AY125" s="17" t="s">
        <v>131</v>
      </c>
      <c r="BE125" s="151">
        <f>IF(U125="základná",N125,0)</f>
        <v>0</v>
      </c>
      <c r="BF125" s="151">
        <f>IF(U125="znížená",N125,0)</f>
        <v>0</v>
      </c>
      <c r="BG125" s="151">
        <f>IF(U125="zákl. prenesená",N125,0)</f>
        <v>0</v>
      </c>
      <c r="BH125" s="151">
        <f>IF(U125="zníž. prenesená",N125,0)</f>
        <v>0</v>
      </c>
      <c r="BI125" s="151">
        <f>IF(U125="nulová",N125,0)</f>
        <v>0</v>
      </c>
      <c r="BJ125" s="17" t="s">
        <v>83</v>
      </c>
      <c r="BK125" s="152">
        <f>ROUND(L125*K125,3)</f>
        <v>0</v>
      </c>
      <c r="BL125" s="17" t="s">
        <v>136</v>
      </c>
      <c r="BM125" s="17" t="s">
        <v>300</v>
      </c>
    </row>
    <row r="126" spans="2:51" s="12" customFormat="1" ht="22.5" customHeight="1">
      <c r="B126" s="168"/>
      <c r="C126" s="169"/>
      <c r="D126" s="169"/>
      <c r="E126" s="170" t="s">
        <v>3</v>
      </c>
      <c r="F126" s="266" t="s">
        <v>278</v>
      </c>
      <c r="G126" s="265"/>
      <c r="H126" s="265"/>
      <c r="I126" s="265"/>
      <c r="J126" s="169"/>
      <c r="K126" s="171">
        <v>40.861</v>
      </c>
      <c r="L126" s="169"/>
      <c r="M126" s="169"/>
      <c r="N126" s="169"/>
      <c r="O126" s="169"/>
      <c r="P126" s="169"/>
      <c r="Q126" s="169"/>
      <c r="R126" s="172"/>
      <c r="T126" s="173"/>
      <c r="U126" s="169"/>
      <c r="V126" s="169"/>
      <c r="W126" s="169"/>
      <c r="X126" s="169"/>
      <c r="Y126" s="169"/>
      <c r="Z126" s="169"/>
      <c r="AA126" s="174"/>
      <c r="AT126" s="175" t="s">
        <v>290</v>
      </c>
      <c r="AU126" s="175" t="s">
        <v>83</v>
      </c>
      <c r="AV126" s="12" t="s">
        <v>83</v>
      </c>
      <c r="AW126" s="12" t="s">
        <v>28</v>
      </c>
      <c r="AX126" s="12" t="s">
        <v>79</v>
      </c>
      <c r="AY126" s="175" t="s">
        <v>131</v>
      </c>
    </row>
    <row r="127" spans="2:63" s="10" customFormat="1" ht="29.25" customHeight="1">
      <c r="B127" s="131"/>
      <c r="C127" s="132"/>
      <c r="D127" s="141" t="s">
        <v>284</v>
      </c>
      <c r="E127" s="141"/>
      <c r="F127" s="141"/>
      <c r="G127" s="141"/>
      <c r="H127" s="141"/>
      <c r="I127" s="141"/>
      <c r="J127" s="141"/>
      <c r="K127" s="141"/>
      <c r="L127" s="141"/>
      <c r="M127" s="141"/>
      <c r="N127" s="233"/>
      <c r="O127" s="234"/>
      <c r="P127" s="234"/>
      <c r="Q127" s="234"/>
      <c r="R127" s="134"/>
      <c r="T127" s="135"/>
      <c r="U127" s="132"/>
      <c r="V127" s="132"/>
      <c r="W127" s="136">
        <f>SUM(W128:W139)</f>
        <v>3.092061</v>
      </c>
      <c r="X127" s="132"/>
      <c r="Y127" s="136">
        <f>SUM(Y128:Y139)</f>
        <v>6.545806729999999</v>
      </c>
      <c r="Z127" s="132"/>
      <c r="AA127" s="137">
        <f>SUM(AA128:AA139)</f>
        <v>0</v>
      </c>
      <c r="AR127" s="138" t="s">
        <v>79</v>
      </c>
      <c r="AT127" s="139" t="s">
        <v>71</v>
      </c>
      <c r="AU127" s="139" t="s">
        <v>79</v>
      </c>
      <c r="AY127" s="138" t="s">
        <v>131</v>
      </c>
      <c r="BK127" s="140">
        <f>SUM(BK128:BK139)</f>
        <v>0</v>
      </c>
    </row>
    <row r="128" spans="2:65" s="1" customFormat="1" ht="31.5" customHeight="1">
      <c r="B128" s="142"/>
      <c r="C128" s="143" t="s">
        <v>136</v>
      </c>
      <c r="D128" s="143" t="s">
        <v>132</v>
      </c>
      <c r="E128" s="144" t="s">
        <v>301</v>
      </c>
      <c r="F128" s="240" t="s">
        <v>302</v>
      </c>
      <c r="G128" s="241"/>
      <c r="H128" s="241"/>
      <c r="I128" s="241"/>
      <c r="J128" s="145" t="s">
        <v>140</v>
      </c>
      <c r="K128" s="146">
        <v>1.523</v>
      </c>
      <c r="L128" s="242"/>
      <c r="M128" s="241"/>
      <c r="N128" s="242"/>
      <c r="O128" s="241"/>
      <c r="P128" s="241"/>
      <c r="Q128" s="241"/>
      <c r="R128" s="147"/>
      <c r="T128" s="148" t="s">
        <v>3</v>
      </c>
      <c r="U128" s="40" t="s">
        <v>39</v>
      </c>
      <c r="V128" s="149">
        <v>1.097</v>
      </c>
      <c r="W128" s="149">
        <f>V128*K128</f>
        <v>1.670731</v>
      </c>
      <c r="X128" s="149">
        <v>2.07</v>
      </c>
      <c r="Y128" s="149">
        <f>X128*K128</f>
        <v>3.1526099999999997</v>
      </c>
      <c r="Z128" s="149">
        <v>0</v>
      </c>
      <c r="AA128" s="150">
        <f>Z128*K128</f>
        <v>0</v>
      </c>
      <c r="AR128" s="17" t="s">
        <v>136</v>
      </c>
      <c r="AT128" s="17" t="s">
        <v>132</v>
      </c>
      <c r="AU128" s="17" t="s">
        <v>83</v>
      </c>
      <c r="AY128" s="17" t="s">
        <v>131</v>
      </c>
      <c r="BE128" s="151">
        <f>IF(U128="základná",N128,0)</f>
        <v>0</v>
      </c>
      <c r="BF128" s="151">
        <f>IF(U128="znížená",N128,0)</f>
        <v>0</v>
      </c>
      <c r="BG128" s="151">
        <f>IF(U128="zákl. prenesená",N128,0)</f>
        <v>0</v>
      </c>
      <c r="BH128" s="151">
        <f>IF(U128="zníž. prenesená",N128,0)</f>
        <v>0</v>
      </c>
      <c r="BI128" s="151">
        <f>IF(U128="nulová",N128,0)</f>
        <v>0</v>
      </c>
      <c r="BJ128" s="17" t="s">
        <v>83</v>
      </c>
      <c r="BK128" s="152">
        <f>ROUND(L128*K128,3)</f>
        <v>0</v>
      </c>
      <c r="BL128" s="17" t="s">
        <v>136</v>
      </c>
      <c r="BM128" s="17" t="s">
        <v>303</v>
      </c>
    </row>
    <row r="129" spans="2:51" s="11" customFormat="1" ht="22.5" customHeight="1">
      <c r="B129" s="160"/>
      <c r="C129" s="161"/>
      <c r="D129" s="161"/>
      <c r="E129" s="162" t="s">
        <v>3</v>
      </c>
      <c r="F129" s="262" t="s">
        <v>304</v>
      </c>
      <c r="G129" s="263"/>
      <c r="H129" s="263"/>
      <c r="I129" s="263"/>
      <c r="J129" s="161"/>
      <c r="K129" s="163" t="s">
        <v>3</v>
      </c>
      <c r="L129" s="161"/>
      <c r="M129" s="161"/>
      <c r="N129" s="161"/>
      <c r="O129" s="161"/>
      <c r="P129" s="161"/>
      <c r="Q129" s="161"/>
      <c r="R129" s="164"/>
      <c r="T129" s="165"/>
      <c r="U129" s="161"/>
      <c r="V129" s="161"/>
      <c r="W129" s="161"/>
      <c r="X129" s="161"/>
      <c r="Y129" s="161"/>
      <c r="Z129" s="161"/>
      <c r="AA129" s="166"/>
      <c r="AT129" s="167" t="s">
        <v>290</v>
      </c>
      <c r="AU129" s="167" t="s">
        <v>83</v>
      </c>
      <c r="AV129" s="11" t="s">
        <v>79</v>
      </c>
      <c r="AW129" s="11" t="s">
        <v>28</v>
      </c>
      <c r="AX129" s="11" t="s">
        <v>72</v>
      </c>
      <c r="AY129" s="167" t="s">
        <v>131</v>
      </c>
    </row>
    <row r="130" spans="2:51" s="12" customFormat="1" ht="22.5" customHeight="1">
      <c r="B130" s="168"/>
      <c r="C130" s="169"/>
      <c r="D130" s="169"/>
      <c r="E130" s="170" t="s">
        <v>3</v>
      </c>
      <c r="F130" s="264" t="s">
        <v>305</v>
      </c>
      <c r="G130" s="265"/>
      <c r="H130" s="265"/>
      <c r="I130" s="265"/>
      <c r="J130" s="169"/>
      <c r="K130" s="171">
        <v>1.523</v>
      </c>
      <c r="L130" s="169"/>
      <c r="M130" s="169"/>
      <c r="N130" s="169"/>
      <c r="O130" s="169"/>
      <c r="P130" s="169"/>
      <c r="Q130" s="169"/>
      <c r="R130" s="172"/>
      <c r="T130" s="173"/>
      <c r="U130" s="169"/>
      <c r="V130" s="169"/>
      <c r="W130" s="169"/>
      <c r="X130" s="169"/>
      <c r="Y130" s="169"/>
      <c r="Z130" s="169"/>
      <c r="AA130" s="174"/>
      <c r="AT130" s="175" t="s">
        <v>290</v>
      </c>
      <c r="AU130" s="175" t="s">
        <v>83</v>
      </c>
      <c r="AV130" s="12" t="s">
        <v>83</v>
      </c>
      <c r="AW130" s="12" t="s">
        <v>28</v>
      </c>
      <c r="AX130" s="12" t="s">
        <v>72</v>
      </c>
      <c r="AY130" s="175" t="s">
        <v>131</v>
      </c>
    </row>
    <row r="131" spans="2:51" s="13" customFormat="1" ht="22.5" customHeight="1">
      <c r="B131" s="176"/>
      <c r="C131" s="177"/>
      <c r="D131" s="177"/>
      <c r="E131" s="178" t="s">
        <v>3</v>
      </c>
      <c r="F131" s="260" t="s">
        <v>293</v>
      </c>
      <c r="G131" s="261"/>
      <c r="H131" s="261"/>
      <c r="I131" s="261"/>
      <c r="J131" s="177"/>
      <c r="K131" s="179">
        <v>1.523</v>
      </c>
      <c r="L131" s="177"/>
      <c r="M131" s="177"/>
      <c r="N131" s="177"/>
      <c r="O131" s="177"/>
      <c r="P131" s="177"/>
      <c r="Q131" s="177"/>
      <c r="R131" s="180"/>
      <c r="T131" s="181"/>
      <c r="U131" s="177"/>
      <c r="V131" s="177"/>
      <c r="W131" s="177"/>
      <c r="X131" s="177"/>
      <c r="Y131" s="177"/>
      <c r="Z131" s="177"/>
      <c r="AA131" s="182"/>
      <c r="AT131" s="183" t="s">
        <v>290</v>
      </c>
      <c r="AU131" s="183" t="s">
        <v>83</v>
      </c>
      <c r="AV131" s="13" t="s">
        <v>136</v>
      </c>
      <c r="AW131" s="13" t="s">
        <v>28</v>
      </c>
      <c r="AX131" s="13" t="s">
        <v>79</v>
      </c>
      <c r="AY131" s="183" t="s">
        <v>131</v>
      </c>
    </row>
    <row r="132" spans="2:65" s="1" customFormat="1" ht="31.5" customHeight="1">
      <c r="B132" s="142"/>
      <c r="C132" s="143" t="s">
        <v>150</v>
      </c>
      <c r="D132" s="143" t="s">
        <v>132</v>
      </c>
      <c r="E132" s="144" t="s">
        <v>306</v>
      </c>
      <c r="F132" s="240" t="s">
        <v>307</v>
      </c>
      <c r="G132" s="241"/>
      <c r="H132" s="241"/>
      <c r="I132" s="241"/>
      <c r="J132" s="145" t="s">
        <v>140</v>
      </c>
      <c r="K132" s="146">
        <v>1.523</v>
      </c>
      <c r="L132" s="242"/>
      <c r="M132" s="241"/>
      <c r="N132" s="242"/>
      <c r="O132" s="241"/>
      <c r="P132" s="241"/>
      <c r="Q132" s="241"/>
      <c r="R132" s="147"/>
      <c r="T132" s="148" t="s">
        <v>3</v>
      </c>
      <c r="U132" s="40" t="s">
        <v>39</v>
      </c>
      <c r="V132" s="149">
        <v>0.619</v>
      </c>
      <c r="W132" s="149">
        <f>V132*K132</f>
        <v>0.9427369999999999</v>
      </c>
      <c r="X132" s="149">
        <v>2.20099</v>
      </c>
      <c r="Y132" s="149">
        <f>X132*K132</f>
        <v>3.35210777</v>
      </c>
      <c r="Z132" s="149">
        <v>0</v>
      </c>
      <c r="AA132" s="150">
        <f>Z132*K132</f>
        <v>0</v>
      </c>
      <c r="AR132" s="17" t="s">
        <v>136</v>
      </c>
      <c r="AT132" s="17" t="s">
        <v>132</v>
      </c>
      <c r="AU132" s="17" t="s">
        <v>83</v>
      </c>
      <c r="AY132" s="17" t="s">
        <v>131</v>
      </c>
      <c r="BE132" s="151">
        <f>IF(U132="základná",N132,0)</f>
        <v>0</v>
      </c>
      <c r="BF132" s="151">
        <f>IF(U132="znížená",N132,0)</f>
        <v>0</v>
      </c>
      <c r="BG132" s="151">
        <f>IF(U132="zákl. prenesená",N132,0)</f>
        <v>0</v>
      </c>
      <c r="BH132" s="151">
        <f>IF(U132="zníž. prenesená",N132,0)</f>
        <v>0</v>
      </c>
      <c r="BI132" s="151">
        <f>IF(U132="nulová",N132,0)</f>
        <v>0</v>
      </c>
      <c r="BJ132" s="17" t="s">
        <v>83</v>
      </c>
      <c r="BK132" s="152">
        <f>ROUND(L132*K132,3)</f>
        <v>0</v>
      </c>
      <c r="BL132" s="17" t="s">
        <v>136</v>
      </c>
      <c r="BM132" s="17" t="s">
        <v>308</v>
      </c>
    </row>
    <row r="133" spans="2:51" s="11" customFormat="1" ht="22.5" customHeight="1">
      <c r="B133" s="160"/>
      <c r="C133" s="161"/>
      <c r="D133" s="161"/>
      <c r="E133" s="162" t="s">
        <v>3</v>
      </c>
      <c r="F133" s="262" t="s">
        <v>304</v>
      </c>
      <c r="G133" s="263"/>
      <c r="H133" s="263"/>
      <c r="I133" s="263"/>
      <c r="J133" s="161"/>
      <c r="K133" s="163" t="s">
        <v>3</v>
      </c>
      <c r="L133" s="161"/>
      <c r="M133" s="161"/>
      <c r="N133" s="161"/>
      <c r="O133" s="161"/>
      <c r="P133" s="161"/>
      <c r="Q133" s="161"/>
      <c r="R133" s="164"/>
      <c r="T133" s="165"/>
      <c r="U133" s="161"/>
      <c r="V133" s="161"/>
      <c r="W133" s="161"/>
      <c r="X133" s="161"/>
      <c r="Y133" s="161"/>
      <c r="Z133" s="161"/>
      <c r="AA133" s="166"/>
      <c r="AT133" s="167" t="s">
        <v>290</v>
      </c>
      <c r="AU133" s="167" t="s">
        <v>83</v>
      </c>
      <c r="AV133" s="11" t="s">
        <v>79</v>
      </c>
      <c r="AW133" s="11" t="s">
        <v>28</v>
      </c>
      <c r="AX133" s="11" t="s">
        <v>72</v>
      </c>
      <c r="AY133" s="167" t="s">
        <v>131</v>
      </c>
    </row>
    <row r="134" spans="2:51" s="12" customFormat="1" ht="22.5" customHeight="1">
      <c r="B134" s="168"/>
      <c r="C134" s="169"/>
      <c r="D134" s="169"/>
      <c r="E134" s="170" t="s">
        <v>3</v>
      </c>
      <c r="F134" s="264" t="s">
        <v>305</v>
      </c>
      <c r="G134" s="265"/>
      <c r="H134" s="265"/>
      <c r="I134" s="265"/>
      <c r="J134" s="169"/>
      <c r="K134" s="171">
        <v>1.523</v>
      </c>
      <c r="L134" s="169"/>
      <c r="M134" s="169"/>
      <c r="N134" s="169"/>
      <c r="O134" s="169"/>
      <c r="P134" s="169"/>
      <c r="Q134" s="169"/>
      <c r="R134" s="172"/>
      <c r="T134" s="173"/>
      <c r="U134" s="169"/>
      <c r="V134" s="169"/>
      <c r="W134" s="169"/>
      <c r="X134" s="169"/>
      <c r="Y134" s="169"/>
      <c r="Z134" s="169"/>
      <c r="AA134" s="174"/>
      <c r="AT134" s="175" t="s">
        <v>290</v>
      </c>
      <c r="AU134" s="175" t="s">
        <v>83</v>
      </c>
      <c r="AV134" s="12" t="s">
        <v>83</v>
      </c>
      <c r="AW134" s="12" t="s">
        <v>28</v>
      </c>
      <c r="AX134" s="12" t="s">
        <v>72</v>
      </c>
      <c r="AY134" s="175" t="s">
        <v>131</v>
      </c>
    </row>
    <row r="135" spans="2:51" s="13" customFormat="1" ht="22.5" customHeight="1">
      <c r="B135" s="176"/>
      <c r="C135" s="177"/>
      <c r="D135" s="177"/>
      <c r="E135" s="178" t="s">
        <v>3</v>
      </c>
      <c r="F135" s="260" t="s">
        <v>293</v>
      </c>
      <c r="G135" s="261"/>
      <c r="H135" s="261"/>
      <c r="I135" s="261"/>
      <c r="J135" s="177"/>
      <c r="K135" s="179">
        <v>1.523</v>
      </c>
      <c r="L135" s="177"/>
      <c r="M135" s="177"/>
      <c r="N135" s="177"/>
      <c r="O135" s="177"/>
      <c r="P135" s="177"/>
      <c r="Q135" s="177"/>
      <c r="R135" s="180"/>
      <c r="T135" s="181"/>
      <c r="U135" s="177"/>
      <c r="V135" s="177"/>
      <c r="W135" s="177"/>
      <c r="X135" s="177"/>
      <c r="Y135" s="177"/>
      <c r="Z135" s="177"/>
      <c r="AA135" s="182"/>
      <c r="AT135" s="183" t="s">
        <v>290</v>
      </c>
      <c r="AU135" s="183" t="s">
        <v>83</v>
      </c>
      <c r="AV135" s="13" t="s">
        <v>136</v>
      </c>
      <c r="AW135" s="13" t="s">
        <v>28</v>
      </c>
      <c r="AX135" s="13" t="s">
        <v>79</v>
      </c>
      <c r="AY135" s="183" t="s">
        <v>131</v>
      </c>
    </row>
    <row r="136" spans="2:65" s="1" customFormat="1" ht="31.5" customHeight="1">
      <c r="B136" s="142"/>
      <c r="C136" s="143" t="s">
        <v>154</v>
      </c>
      <c r="D136" s="143" t="s">
        <v>132</v>
      </c>
      <c r="E136" s="144" t="s">
        <v>309</v>
      </c>
      <c r="F136" s="240" t="s">
        <v>310</v>
      </c>
      <c r="G136" s="241"/>
      <c r="H136" s="241"/>
      <c r="I136" s="241"/>
      <c r="J136" s="145" t="s">
        <v>148</v>
      </c>
      <c r="K136" s="146">
        <v>11.673</v>
      </c>
      <c r="L136" s="242"/>
      <c r="M136" s="241"/>
      <c r="N136" s="242"/>
      <c r="O136" s="241"/>
      <c r="P136" s="241"/>
      <c r="Q136" s="241"/>
      <c r="R136" s="147"/>
      <c r="T136" s="148" t="s">
        <v>3</v>
      </c>
      <c r="U136" s="40" t="s">
        <v>39</v>
      </c>
      <c r="V136" s="149">
        <v>0.041</v>
      </c>
      <c r="W136" s="149">
        <f>V136*K136</f>
        <v>0.47859300000000005</v>
      </c>
      <c r="X136" s="149">
        <v>0.00352</v>
      </c>
      <c r="Y136" s="149">
        <f>X136*K136</f>
        <v>0.04108896</v>
      </c>
      <c r="Z136" s="149">
        <v>0</v>
      </c>
      <c r="AA136" s="150">
        <f>Z136*K136</f>
        <v>0</v>
      </c>
      <c r="AR136" s="17" t="s">
        <v>136</v>
      </c>
      <c r="AT136" s="17" t="s">
        <v>132</v>
      </c>
      <c r="AU136" s="17" t="s">
        <v>83</v>
      </c>
      <c r="AY136" s="17" t="s">
        <v>131</v>
      </c>
      <c r="BE136" s="151">
        <f>IF(U136="základná",N136,0)</f>
        <v>0</v>
      </c>
      <c r="BF136" s="151">
        <f>IF(U136="znížená",N136,0)</f>
        <v>0</v>
      </c>
      <c r="BG136" s="151">
        <f>IF(U136="zákl. prenesená",N136,0)</f>
        <v>0</v>
      </c>
      <c r="BH136" s="151">
        <f>IF(U136="zníž. prenesená",N136,0)</f>
        <v>0</v>
      </c>
      <c r="BI136" s="151">
        <f>IF(U136="nulová",N136,0)</f>
        <v>0</v>
      </c>
      <c r="BJ136" s="17" t="s">
        <v>83</v>
      </c>
      <c r="BK136" s="152">
        <f>ROUND(L136*K136,3)</f>
        <v>0</v>
      </c>
      <c r="BL136" s="17" t="s">
        <v>136</v>
      </c>
      <c r="BM136" s="17" t="s">
        <v>311</v>
      </c>
    </row>
    <row r="137" spans="2:51" s="11" customFormat="1" ht="22.5" customHeight="1">
      <c r="B137" s="160"/>
      <c r="C137" s="161"/>
      <c r="D137" s="161"/>
      <c r="E137" s="162" t="s">
        <v>3</v>
      </c>
      <c r="F137" s="262" t="s">
        <v>304</v>
      </c>
      <c r="G137" s="263"/>
      <c r="H137" s="263"/>
      <c r="I137" s="263"/>
      <c r="J137" s="161"/>
      <c r="K137" s="163" t="s">
        <v>3</v>
      </c>
      <c r="L137" s="161"/>
      <c r="M137" s="161"/>
      <c r="N137" s="161"/>
      <c r="O137" s="161"/>
      <c r="P137" s="161"/>
      <c r="Q137" s="161"/>
      <c r="R137" s="164"/>
      <c r="T137" s="165"/>
      <c r="U137" s="161"/>
      <c r="V137" s="161"/>
      <c r="W137" s="161"/>
      <c r="X137" s="161"/>
      <c r="Y137" s="161"/>
      <c r="Z137" s="161"/>
      <c r="AA137" s="166"/>
      <c r="AT137" s="167" t="s">
        <v>290</v>
      </c>
      <c r="AU137" s="167" t="s">
        <v>83</v>
      </c>
      <c r="AV137" s="11" t="s">
        <v>79</v>
      </c>
      <c r="AW137" s="11" t="s">
        <v>28</v>
      </c>
      <c r="AX137" s="11" t="s">
        <v>72</v>
      </c>
      <c r="AY137" s="167" t="s">
        <v>131</v>
      </c>
    </row>
    <row r="138" spans="2:51" s="12" customFormat="1" ht="22.5" customHeight="1">
      <c r="B138" s="168"/>
      <c r="C138" s="169"/>
      <c r="D138" s="169"/>
      <c r="E138" s="170" t="s">
        <v>3</v>
      </c>
      <c r="F138" s="264" t="s">
        <v>312</v>
      </c>
      <c r="G138" s="265"/>
      <c r="H138" s="265"/>
      <c r="I138" s="265"/>
      <c r="J138" s="169"/>
      <c r="K138" s="171">
        <v>10.15</v>
      </c>
      <c r="L138" s="169"/>
      <c r="M138" s="169"/>
      <c r="N138" s="169"/>
      <c r="O138" s="169"/>
      <c r="P138" s="169"/>
      <c r="Q138" s="169"/>
      <c r="R138" s="172"/>
      <c r="T138" s="173"/>
      <c r="U138" s="169"/>
      <c r="V138" s="169"/>
      <c r="W138" s="169"/>
      <c r="X138" s="169"/>
      <c r="Y138" s="169"/>
      <c r="Z138" s="169"/>
      <c r="AA138" s="174"/>
      <c r="AT138" s="175" t="s">
        <v>290</v>
      </c>
      <c r="AU138" s="175" t="s">
        <v>83</v>
      </c>
      <c r="AV138" s="12" t="s">
        <v>83</v>
      </c>
      <c r="AW138" s="12" t="s">
        <v>28</v>
      </c>
      <c r="AX138" s="12" t="s">
        <v>72</v>
      </c>
      <c r="AY138" s="175" t="s">
        <v>131</v>
      </c>
    </row>
    <row r="139" spans="2:51" s="13" customFormat="1" ht="22.5" customHeight="1">
      <c r="B139" s="176"/>
      <c r="C139" s="177"/>
      <c r="D139" s="177"/>
      <c r="E139" s="178" t="s">
        <v>3</v>
      </c>
      <c r="F139" s="260" t="s">
        <v>293</v>
      </c>
      <c r="G139" s="261"/>
      <c r="H139" s="261"/>
      <c r="I139" s="261"/>
      <c r="J139" s="177"/>
      <c r="K139" s="179">
        <v>10.15</v>
      </c>
      <c r="L139" s="177"/>
      <c r="M139" s="177"/>
      <c r="N139" s="177"/>
      <c r="O139" s="177"/>
      <c r="P139" s="177"/>
      <c r="Q139" s="177"/>
      <c r="R139" s="180"/>
      <c r="T139" s="181"/>
      <c r="U139" s="177"/>
      <c r="V139" s="177"/>
      <c r="W139" s="177"/>
      <c r="X139" s="177"/>
      <c r="Y139" s="177"/>
      <c r="Z139" s="177"/>
      <c r="AA139" s="182"/>
      <c r="AT139" s="183" t="s">
        <v>290</v>
      </c>
      <c r="AU139" s="183" t="s">
        <v>83</v>
      </c>
      <c r="AV139" s="13" t="s">
        <v>136</v>
      </c>
      <c r="AW139" s="13" t="s">
        <v>28</v>
      </c>
      <c r="AX139" s="13" t="s">
        <v>79</v>
      </c>
      <c r="AY139" s="183" t="s">
        <v>131</v>
      </c>
    </row>
    <row r="140" spans="2:63" s="10" customFormat="1" ht="29.25" customHeight="1">
      <c r="B140" s="131"/>
      <c r="C140" s="132"/>
      <c r="D140" s="141" t="s">
        <v>285</v>
      </c>
      <c r="E140" s="141"/>
      <c r="F140" s="141"/>
      <c r="G140" s="141"/>
      <c r="H140" s="141"/>
      <c r="I140" s="141"/>
      <c r="J140" s="141"/>
      <c r="K140" s="141"/>
      <c r="L140" s="141"/>
      <c r="M140" s="141"/>
      <c r="N140" s="233"/>
      <c r="O140" s="234"/>
      <c r="P140" s="234"/>
      <c r="Q140" s="234"/>
      <c r="R140" s="134"/>
      <c r="T140" s="135"/>
      <c r="U140" s="132"/>
      <c r="V140" s="132"/>
      <c r="W140" s="136">
        <f>W141</f>
        <v>2.572578</v>
      </c>
      <c r="X140" s="132"/>
      <c r="Y140" s="136">
        <f>Y141</f>
        <v>0</v>
      </c>
      <c r="Z140" s="132"/>
      <c r="AA140" s="137">
        <f>AA141</f>
        <v>0</v>
      </c>
      <c r="AR140" s="138" t="s">
        <v>79</v>
      </c>
      <c r="AT140" s="139" t="s">
        <v>71</v>
      </c>
      <c r="AU140" s="139" t="s">
        <v>79</v>
      </c>
      <c r="AY140" s="138" t="s">
        <v>131</v>
      </c>
      <c r="BK140" s="140">
        <f>BK141</f>
        <v>0</v>
      </c>
    </row>
    <row r="141" spans="2:65" s="1" customFormat="1" ht="31.5" customHeight="1">
      <c r="B141" s="142"/>
      <c r="C141" s="143" t="s">
        <v>158</v>
      </c>
      <c r="D141" s="143" t="s">
        <v>132</v>
      </c>
      <c r="E141" s="144" t="s">
        <v>313</v>
      </c>
      <c r="F141" s="240" t="s">
        <v>314</v>
      </c>
      <c r="G141" s="241"/>
      <c r="H141" s="241"/>
      <c r="I141" s="241"/>
      <c r="J141" s="145" t="s">
        <v>194</v>
      </c>
      <c r="K141" s="146">
        <v>6.546</v>
      </c>
      <c r="L141" s="242"/>
      <c r="M141" s="241"/>
      <c r="N141" s="242"/>
      <c r="O141" s="241"/>
      <c r="P141" s="241"/>
      <c r="Q141" s="241"/>
      <c r="R141" s="147"/>
      <c r="T141" s="148" t="s">
        <v>3</v>
      </c>
      <c r="U141" s="157" t="s">
        <v>39</v>
      </c>
      <c r="V141" s="158">
        <v>0.393</v>
      </c>
      <c r="W141" s="158">
        <f>V141*K141</f>
        <v>2.572578</v>
      </c>
      <c r="X141" s="158">
        <v>0</v>
      </c>
      <c r="Y141" s="158">
        <f>X141*K141</f>
        <v>0</v>
      </c>
      <c r="Z141" s="158">
        <v>0</v>
      </c>
      <c r="AA141" s="159">
        <f>Z141*K141</f>
        <v>0</v>
      </c>
      <c r="AR141" s="17" t="s">
        <v>136</v>
      </c>
      <c r="AT141" s="17" t="s">
        <v>132</v>
      </c>
      <c r="AU141" s="17" t="s">
        <v>83</v>
      </c>
      <c r="AY141" s="17" t="s">
        <v>131</v>
      </c>
      <c r="BE141" s="151">
        <f>IF(U141="základná",N141,0)</f>
        <v>0</v>
      </c>
      <c r="BF141" s="151">
        <f>IF(U141="znížená",N141,0)</f>
        <v>0</v>
      </c>
      <c r="BG141" s="151">
        <f>IF(U141="zákl. prenesená",N141,0)</f>
        <v>0</v>
      </c>
      <c r="BH141" s="151">
        <f>IF(U141="zníž. prenesená",N141,0)</f>
        <v>0</v>
      </c>
      <c r="BI141" s="151">
        <f>IF(U141="nulová",N141,0)</f>
        <v>0</v>
      </c>
      <c r="BJ141" s="17" t="s">
        <v>83</v>
      </c>
      <c r="BK141" s="152">
        <f>ROUND(L141*K141,3)</f>
        <v>0</v>
      </c>
      <c r="BL141" s="17" t="s">
        <v>136</v>
      </c>
      <c r="BM141" s="17" t="s">
        <v>315</v>
      </c>
    </row>
    <row r="142" spans="2:18" s="1" customFormat="1" ht="6.75" customHeight="1">
      <c r="B142" s="55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7"/>
    </row>
  </sheetData>
  <sheetProtection/>
  <mergeCells count="98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F119:I119"/>
    <mergeCell ref="F120:I120"/>
    <mergeCell ref="F121:I121"/>
    <mergeCell ref="F122:I122"/>
    <mergeCell ref="F123:I123"/>
    <mergeCell ref="L123:M123"/>
    <mergeCell ref="N123:Q123"/>
    <mergeCell ref="F124:I124"/>
    <mergeCell ref="F125:I125"/>
    <mergeCell ref="L125:M125"/>
    <mergeCell ref="N125:Q125"/>
    <mergeCell ref="F126:I126"/>
    <mergeCell ref="F128:I128"/>
    <mergeCell ref="L128:M128"/>
    <mergeCell ref="N128:Q128"/>
    <mergeCell ref="F129:I129"/>
    <mergeCell ref="F130:I130"/>
    <mergeCell ref="F131:I131"/>
    <mergeCell ref="F132:I132"/>
    <mergeCell ref="L132:M132"/>
    <mergeCell ref="N132:Q132"/>
    <mergeCell ref="F133:I133"/>
    <mergeCell ref="F134:I134"/>
    <mergeCell ref="N140:Q140"/>
    <mergeCell ref="F135:I135"/>
    <mergeCell ref="F136:I136"/>
    <mergeCell ref="L136:M136"/>
    <mergeCell ref="N136:Q136"/>
    <mergeCell ref="F137:I137"/>
    <mergeCell ref="F138:I138"/>
    <mergeCell ref="H1:K1"/>
    <mergeCell ref="S2:AC2"/>
    <mergeCell ref="F139:I139"/>
    <mergeCell ref="F141:I141"/>
    <mergeCell ref="L141:M141"/>
    <mergeCell ref="N141:Q141"/>
    <mergeCell ref="N115:Q115"/>
    <mergeCell ref="N116:Q116"/>
    <mergeCell ref="N117:Q117"/>
    <mergeCell ref="N127:Q127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4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Mateáš</dc:creator>
  <cp:keywords/>
  <dc:description/>
  <cp:lastModifiedBy>Michal Nahálka</cp:lastModifiedBy>
  <dcterms:created xsi:type="dcterms:W3CDTF">2016-02-10T15:14:08Z</dcterms:created>
  <dcterms:modified xsi:type="dcterms:W3CDTF">2017-05-02T11:59:11Z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